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6285" activeTab="1"/>
  </bookViews>
  <sheets>
    <sheet name="Mast" sheetId="1" r:id="rId1"/>
    <sheet name="annex-7a" sheetId="2" r:id="rId2"/>
  </sheets>
  <definedNames>
    <definedName name="_xlnm.Print_Area" localSheetId="1">'annex-7a'!$A$1:$M$52</definedName>
    <definedName name="_xlnm.Print_Titles" localSheetId="1">'annex-7a'!$1:$9</definedName>
    <definedName name="_xlnm.Print_Titles" localSheetId="0">'Mast'!$1:$1</definedName>
    <definedName name="wrn.test." hidden="1">{#N/A,#N/A,TRUE,"RAP-67-Dept-cum-11thPlan";#N/A,#N/A,TRUE,"RAP-67-Sector-cum-11thPlan"}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<sst xmlns="http://schemas.openxmlformats.org/spreadsheetml/2006/main" count="417" uniqueCount="160">
  <si>
    <t>(1)</t>
  </si>
  <si>
    <t>(2)</t>
  </si>
  <si>
    <t>(3)</t>
  </si>
  <si>
    <t>(4)</t>
  </si>
  <si>
    <t>(5)</t>
  </si>
  <si>
    <t>(6)</t>
  </si>
  <si>
    <t>(7)</t>
  </si>
  <si>
    <t>(8)</t>
  </si>
  <si>
    <t>Tenth Plan
2002-07</t>
  </si>
  <si>
    <t>Sl.
No.</t>
  </si>
  <si>
    <t>(0)</t>
  </si>
  <si>
    <t>Annual Plan
2005-06</t>
  </si>
  <si>
    <t xml:space="preserve">             (Rs. in lakhs)</t>
  </si>
  <si>
    <t>Major Heads / Sub-head / Schemes</t>
  </si>
  <si>
    <t>Tenth Plan 2002-07
Projected Outlays
(at 2001-02 prices)</t>
  </si>
  <si>
    <t>Total 
Outlay</t>
  </si>
  <si>
    <t>Annual Plan
2006-07</t>
  </si>
  <si>
    <t>Eleventh Plan (2007-12)</t>
  </si>
  <si>
    <t>Annual Plan (2007-08)</t>
  </si>
  <si>
    <t>(9)</t>
  </si>
  <si>
    <t>(10)</t>
  </si>
  <si>
    <t>ANNEXURE - VII-A</t>
  </si>
  <si>
    <t>SCHEDULED CASTE SUB-PLAN (SCSP) - I
DRAFT ELEVENTH FIVE YEAR PLAN (2007-12) AND ANNUAL PLAN (2007-08) - FINANCIAL OUTLAYS : PROPOSALS FOR SCSP</t>
  </si>
  <si>
    <t>Of which flow to SCSP</t>
  </si>
  <si>
    <t>Anticipated
Expenditure
Under SCSP</t>
  </si>
  <si>
    <t>Agriculture</t>
  </si>
  <si>
    <t>Animal Husbandry</t>
  </si>
  <si>
    <t>Dairy Development</t>
  </si>
  <si>
    <t>Fisheries</t>
  </si>
  <si>
    <t>Forestry &amp; Wildlife</t>
  </si>
  <si>
    <t>Cooperation</t>
  </si>
  <si>
    <t>Land Reforms</t>
  </si>
  <si>
    <t>Community Development</t>
  </si>
  <si>
    <t>Minor Irrigation</t>
  </si>
  <si>
    <t>Flood Control</t>
  </si>
  <si>
    <t>Power</t>
  </si>
  <si>
    <t>N.C.S.E.</t>
  </si>
  <si>
    <t>Industries</t>
  </si>
  <si>
    <t>Handlooms</t>
  </si>
  <si>
    <t>Ports</t>
  </si>
  <si>
    <t>Roads and Bridges</t>
  </si>
  <si>
    <t>Road Transport</t>
  </si>
  <si>
    <t>Scientific Research</t>
  </si>
  <si>
    <t>Ecology and Environment</t>
  </si>
  <si>
    <t>Sectt. Economic Services</t>
  </si>
  <si>
    <t>Tourism</t>
  </si>
  <si>
    <t>Statistics</t>
  </si>
  <si>
    <t>Computerisation</t>
  </si>
  <si>
    <t>Civil Supplies</t>
  </si>
  <si>
    <t>Weights and Measures</t>
  </si>
  <si>
    <t>Education</t>
  </si>
  <si>
    <t>Health</t>
  </si>
  <si>
    <t>Water Supply &amp; Sanitation</t>
  </si>
  <si>
    <t>Housing</t>
  </si>
  <si>
    <t>Urban Development</t>
  </si>
  <si>
    <t>Information &amp; Publicity</t>
  </si>
  <si>
    <t>Welfare of BCs</t>
  </si>
  <si>
    <t>Labour &amp; Labour Welfare</t>
  </si>
  <si>
    <t>Social Welfare</t>
  </si>
  <si>
    <t>Nutrition</t>
  </si>
  <si>
    <t>Stationery &amp; Printing</t>
  </si>
  <si>
    <t>Public Works</t>
  </si>
  <si>
    <t>Other Administrative Services</t>
  </si>
  <si>
    <t>--</t>
  </si>
  <si>
    <t>R.E.A.P.</t>
  </si>
  <si>
    <t>Actual 
Expenditure
Under SCSP</t>
  </si>
  <si>
    <t>Of which 
flow to 
SCSP</t>
  </si>
  <si>
    <t>Total</t>
  </si>
  <si>
    <t>Sl. No.</t>
  </si>
  <si>
    <t>Department</t>
  </si>
  <si>
    <t>Sector</t>
  </si>
  <si>
    <t>Tenth Plan 2002-03 to 2006-07 Revised Outlays</t>
  </si>
  <si>
    <t>Actual Expenditure 2005-06</t>
  </si>
  <si>
    <t>Approved Outlay 
2006-07 (Rs.141000)</t>
  </si>
  <si>
    <t>Exl. TSU, HUD, EAP</t>
  </si>
  <si>
    <t>Tsunami (Rs.220 cr)</t>
  </si>
  <si>
    <t>HUDCO</t>
  </si>
  <si>
    <t>EAP</t>
  </si>
  <si>
    <t>RE
2006-07
Building</t>
  </si>
  <si>
    <t>RE
2006-07
Non-Building</t>
  </si>
  <si>
    <t>Revised Outlay General</t>
  </si>
  <si>
    <t>RE Tsunami
PWD</t>
  </si>
  <si>
    <t>RE Tsunami  Dept</t>
  </si>
  <si>
    <t>RE Tsunami</t>
  </si>
  <si>
    <t>RE HUDCO</t>
  </si>
  <si>
    <t>RE EAP</t>
  </si>
  <si>
    <t>Total
revised 
outlay
2006-07</t>
  </si>
  <si>
    <t>RE SCP</t>
  </si>
  <si>
    <t>Proposed 2007-12</t>
  </si>
  <si>
    <t>2007-12
by
PRD</t>
  </si>
  <si>
    <t>11th Plan
2007-12
SCSP 
outlay</t>
  </si>
  <si>
    <t>Proposed 2007-08</t>
  </si>
  <si>
    <t>2007-08
by
PRD</t>
  </si>
  <si>
    <t>Annual Plan 
2007-08
SCSP Outlay</t>
  </si>
  <si>
    <t>% increase in 67 and 78 for Rs.860 crore.</t>
  </si>
  <si>
    <t>% increase in 67 and 78</t>
  </si>
  <si>
    <t>Col. (4) * 1.50</t>
  </si>
  <si>
    <t>Col. (11) * 6.5</t>
  </si>
  <si>
    <t>0607 SCP</t>
  </si>
  <si>
    <t>0607hudco</t>
  </si>
  <si>
    <t>0607EAP</t>
  </si>
  <si>
    <t>0607tsu</t>
  </si>
  <si>
    <t>SCP</t>
  </si>
  <si>
    <t>(11)</t>
  </si>
  <si>
    <t>(12)</t>
  </si>
  <si>
    <t>Adi Dravidar Welfare</t>
  </si>
  <si>
    <t>Art &amp; Culture</t>
  </si>
  <si>
    <t>Commercial Taxes</t>
  </si>
  <si>
    <t>OAS</t>
  </si>
  <si>
    <t>Co-operative</t>
  </si>
  <si>
    <t>Co-operation</t>
  </si>
  <si>
    <t>DAT</t>
  </si>
  <si>
    <t>Rural Development</t>
  </si>
  <si>
    <t>REAP</t>
  </si>
  <si>
    <t>DRDA</t>
  </si>
  <si>
    <t>School Education</t>
  </si>
  <si>
    <t>Electricity</t>
  </si>
  <si>
    <t>NCSE</t>
  </si>
  <si>
    <t>Fire Services</t>
  </si>
  <si>
    <t>Forest &amp; Wild Life</t>
  </si>
  <si>
    <t>Forest</t>
  </si>
  <si>
    <t>Govt. Automobile Workshop</t>
  </si>
  <si>
    <t>Medical &amp; Public Health</t>
  </si>
  <si>
    <t>ISM</t>
  </si>
  <si>
    <t>Information Technology</t>
  </si>
  <si>
    <t>Hindu Religious Institutions</t>
  </si>
  <si>
    <t>Jail</t>
  </si>
  <si>
    <t>Labour</t>
  </si>
  <si>
    <t>Law</t>
  </si>
  <si>
    <t>Legal Metrology</t>
  </si>
  <si>
    <t>Weights &amp; Measures</t>
  </si>
  <si>
    <t>Local Administration</t>
  </si>
  <si>
    <t>Water Supply</t>
  </si>
  <si>
    <t>P&amp;AR</t>
  </si>
  <si>
    <t>Planning and Research</t>
  </si>
  <si>
    <t>Police</t>
  </si>
  <si>
    <t>Port</t>
  </si>
  <si>
    <t>Roads &amp; Bridges</t>
  </si>
  <si>
    <t>Water Supply &amp; Sewerage</t>
  </si>
  <si>
    <t xml:space="preserve">Housing </t>
  </si>
  <si>
    <t>Revenue</t>
  </si>
  <si>
    <t>Science, Tech. &amp; Environment</t>
  </si>
  <si>
    <t>Ecology &amp; Environment</t>
  </si>
  <si>
    <t>Survey &amp; Land Records</t>
  </si>
  <si>
    <t>Town Planning</t>
  </si>
  <si>
    <t>Transport</t>
  </si>
  <si>
    <t>Women &amp; Child Development</t>
  </si>
  <si>
    <t>Collegiate &amp; Technical Edn.</t>
  </si>
  <si>
    <t>Housing (Qtrs)</t>
  </si>
  <si>
    <t>Chief Secretariat</t>
  </si>
  <si>
    <t>Airport</t>
  </si>
  <si>
    <t>Legislative Assembly Sectt</t>
  </si>
  <si>
    <t>O/o the Council of Ministers</t>
  </si>
  <si>
    <t>Judicial</t>
  </si>
  <si>
    <t>Tsunami Public Works</t>
  </si>
  <si>
    <t>Includes Rs.150 lakhs under school building, Rs.70 lakhs Animal Husbandry Building. Rs.30 lakhs for Industries building, Rs.448 lakhs for Tourism Building</t>
  </si>
  <si>
    <r>
      <t xml:space="preserve">Actual Expenditure 2005-06
</t>
    </r>
    <r>
      <rPr>
        <b/>
        <i/>
        <sz val="12"/>
        <rFont val="Arial Narrow"/>
        <family val="2"/>
      </rPr>
      <t>SCSP</t>
    </r>
  </si>
  <si>
    <r>
      <t xml:space="preserve">Approved Outlay 
2006-07
</t>
    </r>
    <r>
      <rPr>
        <b/>
        <i/>
        <sz val="12"/>
        <rFont val="Arial Narrow"/>
        <family val="2"/>
      </rPr>
      <t>SCSP</t>
    </r>
  </si>
  <si>
    <r>
      <t xml:space="preserve">Revised Outlay 
2006-07
</t>
    </r>
    <r>
      <rPr>
        <b/>
        <i/>
        <sz val="12"/>
        <rFont val="Arial Narrow"/>
        <family val="2"/>
      </rPr>
      <t>SCSP</t>
    </r>
  </si>
  <si>
    <t>Eleventh Five Year Plan (2007-12) -
Proposed Outlays (at 2006-07 prices)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</si>
</sst>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;\-&quot;Rs.&quot;#,##0"/>
    <numFmt numFmtId="165" formatCode="&quot;Rs.&quot;#,##0;[Red]\-&quot;Rs.&quot;#,##0"/>
    <numFmt numFmtId="166" formatCode="&quot;Rs.&quot;#,##0.00;\-&quot;Rs.&quot;#,##0.00"/>
    <numFmt numFmtId="167" formatCode="&quot;Rs.&quot;#,##0.00;[Red]\-&quot;Rs.&quot;#,##0.00"/>
    <numFmt numFmtId="168" formatCode="_-&quot;Rs.&quot;* #,##0_-;\-&quot;Rs.&quot;* #,##0_-;_-&quot;Rs.&quot;* &quot;-&quot;_-;_-@_-"/>
    <numFmt numFmtId="169" formatCode="_-* #,##0_-;\-* #,##0_-;_-* &quot;-&quot;_-;_-@_-"/>
    <numFmt numFmtId="170" formatCode="_-&quot;Rs.&quot;* #,##0.00_-;\-&quot;Rs.&quot;* #,##0.00_-;_-&quot;Rs.&quot;* &quot;-&quot;??_-;_-@_-"/>
    <numFmt numFmtId="171" formatCode="_-* #,##0.00_-;\-* #,##0.00_-;_-* &quot;-&quot;??_-;_-@_-"/>
    <numFmt numFmtId="172" formatCode="0.00_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0.0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"/>
    <numFmt numFmtId="185" formatCode="[$€-2]\ #,##0.00_);[Red]\([$€-2]\ #,##0.00\)"/>
    <numFmt numFmtId="186" formatCode="[&gt;9999999]##\,##\,##\,##0;[&gt;99999]##\,##\,##0;##,##0"/>
    <numFmt numFmtId="187" formatCode="[&gt;9999999]##.0\,##\,##\,##0;[&gt;99999]##.0\,##\,##0;##,##0.0"/>
    <numFmt numFmtId="188" formatCode="[&gt;9999999]##.00\,##\,##\,##0;[&gt;99999]##.00\,##\,##0;##,##0.00"/>
  </numFmts>
  <fonts count="14"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0"/>
      <name val="Arial"/>
      <family val="0"/>
    </font>
    <font>
      <b/>
      <i/>
      <sz val="11"/>
      <name val="Arial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2" fontId="3" fillId="0" borderId="0" xfId="0" applyNumberFormat="1" applyFont="1" applyAlignment="1">
      <alignment horizontal="right"/>
    </xf>
    <xf numFmtId="2" fontId="3" fillId="0" borderId="0" xfId="0" applyNumberFormat="1" applyFont="1" applyAlignment="1" quotePrefix="1">
      <alignment horizontal="right"/>
    </xf>
    <xf numFmtId="2" fontId="3" fillId="0" borderId="0" xfId="22" applyNumberFormat="1" applyFont="1" applyBorder="1" applyAlignment="1">
      <alignment horizontal="right"/>
      <protection/>
    </xf>
    <xf numFmtId="2" fontId="3" fillId="0" borderId="0" xfId="0" applyNumberFormat="1" applyFont="1" applyAlignment="1">
      <alignment/>
    </xf>
    <xf numFmtId="2" fontId="7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 quotePrefix="1">
      <alignment horizontal="right"/>
    </xf>
    <xf numFmtId="0" fontId="8" fillId="0" borderId="2" xfId="21" applyFont="1" applyBorder="1" applyAlignment="1">
      <alignment horizontal="center" vertical="center" wrapText="1" shrinkToFit="1"/>
      <protection/>
    </xf>
    <xf numFmtId="0" fontId="8" fillId="0" borderId="0" xfId="21" applyFont="1" applyBorder="1" applyAlignment="1">
      <alignment horizontal="center" vertical="center" wrapText="1" shrinkToFit="1"/>
      <protection/>
    </xf>
    <xf numFmtId="0" fontId="8" fillId="0" borderId="0" xfId="21" applyFont="1" applyAlignment="1">
      <alignment horizontal="center" vertical="center" wrapText="1" shrinkToFit="1"/>
      <protection/>
    </xf>
    <xf numFmtId="0" fontId="10" fillId="0" borderId="0" xfId="21" applyFont="1" applyAlignment="1">
      <alignment horizontal="center" vertical="center" wrapText="1" shrinkToFit="1"/>
      <protection/>
    </xf>
    <xf numFmtId="0" fontId="8" fillId="0" borderId="2" xfId="21" applyFont="1" applyBorder="1" applyAlignment="1" quotePrefix="1">
      <alignment horizontal="center" vertical="center" wrapText="1" shrinkToFit="1"/>
      <protection/>
    </xf>
    <xf numFmtId="0" fontId="10" fillId="0" borderId="2" xfId="21" applyFont="1" applyBorder="1" applyAlignment="1">
      <alignment horizontal="center"/>
      <protection/>
    </xf>
    <xf numFmtId="0" fontId="10" fillId="0" borderId="2" xfId="21" applyFont="1" applyBorder="1">
      <alignment/>
      <protection/>
    </xf>
    <xf numFmtId="2" fontId="10" fillId="0" borderId="2" xfId="21" applyNumberFormat="1" applyFont="1" applyBorder="1">
      <alignment/>
      <protection/>
    </xf>
    <xf numFmtId="2" fontId="10" fillId="0" borderId="0" xfId="21" applyNumberFormat="1" applyFont="1">
      <alignment/>
      <protection/>
    </xf>
    <xf numFmtId="2" fontId="10" fillId="0" borderId="0" xfId="21" applyNumberFormat="1" applyFont="1" applyBorder="1">
      <alignment/>
      <protection/>
    </xf>
    <xf numFmtId="10" fontId="10" fillId="0" borderId="0" xfId="21" applyNumberFormat="1" applyFont="1">
      <alignment/>
      <protection/>
    </xf>
    <xf numFmtId="0" fontId="10" fillId="0" borderId="0" xfId="21" applyFont="1">
      <alignment/>
      <protection/>
    </xf>
    <xf numFmtId="0" fontId="10" fillId="0" borderId="2" xfId="21" applyFont="1" applyFill="1" applyBorder="1">
      <alignment/>
      <protection/>
    </xf>
    <xf numFmtId="2" fontId="10" fillId="0" borderId="2" xfId="21" applyNumberFormat="1" applyFont="1" applyFill="1" applyBorder="1">
      <alignment/>
      <protection/>
    </xf>
    <xf numFmtId="0" fontId="8" fillId="0" borderId="2" xfId="21" applyFont="1" applyBorder="1" applyAlignment="1">
      <alignment horizontal="center"/>
      <protection/>
    </xf>
    <xf numFmtId="0" fontId="8" fillId="0" borderId="2" xfId="21" applyFont="1" applyBorder="1">
      <alignment/>
      <protection/>
    </xf>
    <xf numFmtId="2" fontId="8" fillId="0" borderId="2" xfId="21" applyNumberFormat="1" applyFont="1" applyBorder="1">
      <alignment/>
      <protection/>
    </xf>
    <xf numFmtId="2" fontId="8" fillId="0" borderId="0" xfId="21" applyNumberFormat="1" applyFont="1">
      <alignment/>
      <protection/>
    </xf>
    <xf numFmtId="0" fontId="10" fillId="0" borderId="0" xfId="21" applyFont="1" applyAlignment="1">
      <alignment horizontal="center"/>
      <protection/>
    </xf>
    <xf numFmtId="2" fontId="9" fillId="0" borderId="2" xfId="21" applyNumberFormat="1" applyFont="1" applyBorder="1">
      <alignment/>
      <protection/>
    </xf>
    <xf numFmtId="1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" fontId="10" fillId="0" borderId="2" xfId="0" applyNumberFormat="1" applyFont="1" applyBorder="1" applyAlignment="1">
      <alignment/>
    </xf>
    <xf numFmtId="0" fontId="12" fillId="0" borderId="2" xfId="0" applyFont="1" applyBorder="1" applyAlignment="1" quotePrefix="1">
      <alignment horizontal="center" vertical="center"/>
    </xf>
    <xf numFmtId="0" fontId="12" fillId="0" borderId="2" xfId="0" applyFont="1" applyBorder="1" applyAlignment="1" quotePrefix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CSP 2007-12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01"/>
  <sheetViews>
    <sheetView workbookViewId="0" topLeftCell="A1">
      <pane xSplit="3" ySplit="2" topLeftCell="X7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Z82" sqref="Z82"/>
    </sheetView>
  </sheetViews>
  <sheetFormatPr defaultColWidth="8.88671875" defaultRowHeight="15"/>
  <cols>
    <col min="1" max="1" width="4.3359375" style="42" customWidth="1"/>
    <col min="2" max="2" width="21.21484375" style="35" customWidth="1"/>
    <col min="3" max="3" width="18.99609375" style="35" customWidth="1"/>
    <col min="4" max="4" width="10.4453125" style="35" customWidth="1"/>
    <col min="5" max="6" width="10.5546875" style="35" customWidth="1"/>
    <col min="7" max="11" width="8.6640625" style="35" customWidth="1"/>
    <col min="12" max="20" width="8.6640625" style="35" hidden="1" customWidth="1"/>
    <col min="21" max="24" width="8.6640625" style="35" customWidth="1"/>
    <col min="25" max="25" width="9.3359375" style="35" bestFit="1" customWidth="1"/>
    <col min="26" max="27" width="9.3359375" style="35" customWidth="1"/>
    <col min="28" max="28" width="8.6640625" style="35" customWidth="1"/>
    <col min="29" max="32" width="8.4453125" style="35" customWidth="1"/>
    <col min="33" max="33" width="7.4453125" style="35" bestFit="1" customWidth="1"/>
    <col min="34" max="34" width="8.10546875" style="35" customWidth="1"/>
    <col min="35" max="35" width="8.21484375" style="35" customWidth="1"/>
    <col min="36" max="37" width="9.4453125" style="35" customWidth="1"/>
    <col min="38" max="38" width="10.10546875" style="35" customWidth="1"/>
    <col min="39" max="39" width="8.4453125" style="35" customWidth="1"/>
    <col min="40" max="65" width="7.10546875" style="35" customWidth="1"/>
    <col min="66" max="66" width="8.6640625" style="35" customWidth="1"/>
    <col min="67" max="16384" width="7.10546875" style="35" customWidth="1"/>
  </cols>
  <sheetData>
    <row r="1" spans="1:66" s="27" customFormat="1" ht="90" customHeight="1">
      <c r="A1" s="24" t="s">
        <v>68</v>
      </c>
      <c r="B1" s="24" t="s">
        <v>69</v>
      </c>
      <c r="C1" s="24" t="s">
        <v>70</v>
      </c>
      <c r="D1" s="24" t="s">
        <v>71</v>
      </c>
      <c r="E1" s="24" t="s">
        <v>72</v>
      </c>
      <c r="F1" s="24" t="s">
        <v>156</v>
      </c>
      <c r="G1" s="24" t="s">
        <v>73</v>
      </c>
      <c r="H1" s="24" t="s">
        <v>157</v>
      </c>
      <c r="I1" s="24" t="s">
        <v>74</v>
      </c>
      <c r="J1" s="24" t="s">
        <v>75</v>
      </c>
      <c r="K1" s="24" t="s">
        <v>76</v>
      </c>
      <c r="L1" s="24" t="s">
        <v>77</v>
      </c>
      <c r="M1" s="24" t="s">
        <v>78</v>
      </c>
      <c r="N1" s="24" t="s">
        <v>79</v>
      </c>
      <c r="O1" s="24" t="s">
        <v>80</v>
      </c>
      <c r="P1" s="24" t="s">
        <v>81</v>
      </c>
      <c r="Q1" s="24" t="s">
        <v>82</v>
      </c>
      <c r="R1" s="24" t="s">
        <v>83</v>
      </c>
      <c r="S1" s="24" t="s">
        <v>84</v>
      </c>
      <c r="T1" s="24" t="s">
        <v>85</v>
      </c>
      <c r="U1" s="24" t="s">
        <v>86</v>
      </c>
      <c r="V1" s="24" t="s">
        <v>158</v>
      </c>
      <c r="W1" s="24"/>
      <c r="X1" s="24" t="s">
        <v>87</v>
      </c>
      <c r="Y1" s="24" t="s">
        <v>88</v>
      </c>
      <c r="Z1" s="24" t="s">
        <v>89</v>
      </c>
      <c r="AA1" s="24" t="s">
        <v>90</v>
      </c>
      <c r="AB1" s="24" t="s">
        <v>91</v>
      </c>
      <c r="AC1" s="24" t="s">
        <v>92</v>
      </c>
      <c r="AD1" s="25" t="s">
        <v>93</v>
      </c>
      <c r="AE1" s="25" t="s">
        <v>94</v>
      </c>
      <c r="AF1" s="25" t="s">
        <v>95</v>
      </c>
      <c r="AG1" s="26" t="s">
        <v>96</v>
      </c>
      <c r="AH1" s="26" t="s">
        <v>97</v>
      </c>
      <c r="AI1" s="27" t="s">
        <v>98</v>
      </c>
      <c r="AJ1" s="27" t="s">
        <v>99</v>
      </c>
      <c r="AK1" s="27" t="s">
        <v>100</v>
      </c>
      <c r="AL1" s="27" t="s">
        <v>101</v>
      </c>
      <c r="AM1" s="27" t="s">
        <v>102</v>
      </c>
      <c r="BN1" s="24"/>
    </row>
    <row r="2" spans="1:66" s="27" customFormat="1" ht="15.75">
      <c r="A2" s="28" t="s">
        <v>0</v>
      </c>
      <c r="B2" s="28" t="s">
        <v>1</v>
      </c>
      <c r="C2" s="28"/>
      <c r="D2" s="28"/>
      <c r="E2" s="28" t="s">
        <v>2</v>
      </c>
      <c r="F2" s="28"/>
      <c r="G2" s="28"/>
      <c r="H2" s="28"/>
      <c r="I2" s="28" t="s">
        <v>3</v>
      </c>
      <c r="J2" s="28" t="s">
        <v>4</v>
      </c>
      <c r="K2" s="28" t="s">
        <v>5</v>
      </c>
      <c r="L2" s="28" t="s">
        <v>6</v>
      </c>
      <c r="M2" s="28"/>
      <c r="N2" s="28"/>
      <c r="O2" s="28"/>
      <c r="P2" s="28"/>
      <c r="Q2" s="28"/>
      <c r="R2" s="28"/>
      <c r="S2" s="28"/>
      <c r="T2" s="28"/>
      <c r="U2" s="28"/>
      <c r="V2" s="28"/>
      <c r="W2" s="28" t="s">
        <v>7</v>
      </c>
      <c r="X2" s="28"/>
      <c r="Y2" s="28" t="s">
        <v>19</v>
      </c>
      <c r="Z2" s="28"/>
      <c r="AA2" s="28"/>
      <c r="AB2" s="28" t="s">
        <v>20</v>
      </c>
      <c r="AG2" s="28" t="s">
        <v>103</v>
      </c>
      <c r="AH2" s="28" t="s">
        <v>104</v>
      </c>
      <c r="BN2" s="28"/>
    </row>
    <row r="3" spans="1:66" ht="24.75" customHeight="1">
      <c r="A3" s="29">
        <v>1</v>
      </c>
      <c r="B3" s="30" t="s">
        <v>105</v>
      </c>
      <c r="C3" s="30" t="s">
        <v>56</v>
      </c>
      <c r="D3" s="30">
        <v>5896.2</v>
      </c>
      <c r="E3" s="31">
        <v>1121.62</v>
      </c>
      <c r="F3" s="31">
        <v>1121.62</v>
      </c>
      <c r="G3" s="31">
        <v>1430</v>
      </c>
      <c r="H3" s="31">
        <v>1430</v>
      </c>
      <c r="I3" s="31">
        <f aca="true" t="shared" si="0" ref="I3:I34">G3-J3-K3-L3</f>
        <v>1430</v>
      </c>
      <c r="J3" s="32"/>
      <c r="K3" s="32"/>
      <c r="L3" s="32"/>
      <c r="M3" s="32">
        <v>109</v>
      </c>
      <c r="N3" s="32">
        <v>1321</v>
      </c>
      <c r="O3" s="33">
        <v>1430</v>
      </c>
      <c r="P3" s="33"/>
      <c r="Q3" s="33">
        <v>0</v>
      </c>
      <c r="R3" s="32"/>
      <c r="S3" s="32"/>
      <c r="T3" s="32"/>
      <c r="U3" s="32">
        <f>M3+N3+P3+Q3+S3+T3</f>
        <v>1430</v>
      </c>
      <c r="V3" s="31">
        <v>1430</v>
      </c>
      <c r="W3" s="31">
        <v>2537.34</v>
      </c>
      <c r="X3" s="31">
        <v>1430</v>
      </c>
      <c r="Y3" s="31">
        <v>11690.2</v>
      </c>
      <c r="Z3" s="46">
        <v>11600</v>
      </c>
      <c r="AA3" s="31">
        <v>11600</v>
      </c>
      <c r="AB3" s="31">
        <f aca="true" t="shared" si="1" ref="AB3:AB34">+AC3</f>
        <v>2200</v>
      </c>
      <c r="AC3" s="32">
        <v>2200</v>
      </c>
      <c r="AD3" s="32">
        <v>2200</v>
      </c>
      <c r="AE3" s="34">
        <f aca="true" t="shared" si="2" ref="AE3:AE25">IF(I3&lt;&gt;0,(AC3/I3),I3/100)</f>
        <v>1.5384615384615385</v>
      </c>
      <c r="AF3" s="34">
        <f aca="true" t="shared" si="3" ref="AF3:AF34">IF(G3&lt;&gt;0,(AC3/G3)-100%,AC3/100)</f>
        <v>0.5384615384615385</v>
      </c>
      <c r="AG3" s="32">
        <f aca="true" t="shared" si="4" ref="AG3:AG34">I3*1.5</f>
        <v>2145</v>
      </c>
      <c r="AH3" s="32">
        <f aca="true" t="shared" si="5" ref="AH3:AH34">AG3*6.5</f>
        <v>13942.5</v>
      </c>
      <c r="AI3" s="32">
        <v>1430</v>
      </c>
      <c r="AJ3" s="32"/>
      <c r="AK3" s="32"/>
      <c r="AL3" s="32"/>
      <c r="AM3" s="32">
        <v>1430</v>
      </c>
      <c r="BN3" s="33">
        <v>1430</v>
      </c>
    </row>
    <row r="4" spans="1:66" ht="24.75" customHeight="1">
      <c r="A4" s="29">
        <v>1</v>
      </c>
      <c r="B4" s="30" t="s">
        <v>105</v>
      </c>
      <c r="C4" s="30" t="s">
        <v>53</v>
      </c>
      <c r="D4" s="30">
        <v>1245</v>
      </c>
      <c r="E4" s="31">
        <v>311.2</v>
      </c>
      <c r="F4" s="31">
        <v>406.2</v>
      </c>
      <c r="G4" s="31">
        <v>420</v>
      </c>
      <c r="H4" s="31">
        <v>420</v>
      </c>
      <c r="I4" s="31">
        <f t="shared" si="0"/>
        <v>420</v>
      </c>
      <c r="J4" s="32"/>
      <c r="K4" s="32"/>
      <c r="L4" s="32"/>
      <c r="M4" s="32"/>
      <c r="N4" s="32">
        <v>420</v>
      </c>
      <c r="O4" s="33">
        <v>420</v>
      </c>
      <c r="P4" s="33"/>
      <c r="Q4" s="33">
        <v>0</v>
      </c>
      <c r="R4" s="32"/>
      <c r="S4" s="32"/>
      <c r="T4" s="32"/>
      <c r="U4" s="32">
        <f>M4+N4+P4+Q4+S4+T4</f>
        <v>420</v>
      </c>
      <c r="V4" s="31">
        <v>420</v>
      </c>
      <c r="W4" s="31">
        <v>610</v>
      </c>
      <c r="X4" s="31">
        <v>420</v>
      </c>
      <c r="Y4" s="31">
        <v>3050</v>
      </c>
      <c r="Z4" s="46">
        <v>3000</v>
      </c>
      <c r="AA4" s="31">
        <v>3050</v>
      </c>
      <c r="AB4" s="31">
        <f t="shared" si="1"/>
        <v>700</v>
      </c>
      <c r="AC4" s="32">
        <v>700</v>
      </c>
      <c r="AD4" s="32">
        <v>700</v>
      </c>
      <c r="AE4" s="34">
        <f t="shared" si="2"/>
        <v>1.6666666666666667</v>
      </c>
      <c r="AF4" s="34">
        <f t="shared" si="3"/>
        <v>0.6666666666666667</v>
      </c>
      <c r="AG4" s="32">
        <f t="shared" si="4"/>
        <v>630</v>
      </c>
      <c r="AH4" s="32">
        <f t="shared" si="5"/>
        <v>4095</v>
      </c>
      <c r="AI4" s="32">
        <v>420</v>
      </c>
      <c r="AJ4" s="32"/>
      <c r="AK4" s="32"/>
      <c r="AL4" s="32"/>
      <c r="AM4" s="32">
        <v>420</v>
      </c>
      <c r="BN4" s="33">
        <v>420</v>
      </c>
    </row>
    <row r="5" spans="1:66" ht="24.75" customHeight="1">
      <c r="A5" s="29">
        <v>2</v>
      </c>
      <c r="B5" s="30" t="s">
        <v>25</v>
      </c>
      <c r="C5" s="30" t="s">
        <v>25</v>
      </c>
      <c r="D5" s="30">
        <v>11265.28</v>
      </c>
      <c r="E5" s="31">
        <v>2801.21</v>
      </c>
      <c r="F5" s="31">
        <v>327.57</v>
      </c>
      <c r="G5" s="31">
        <v>2429</v>
      </c>
      <c r="H5" s="31">
        <v>325</v>
      </c>
      <c r="I5" s="31">
        <f t="shared" si="0"/>
        <v>2329</v>
      </c>
      <c r="J5" s="32">
        <v>100</v>
      </c>
      <c r="K5" s="32"/>
      <c r="L5" s="32"/>
      <c r="M5" s="32">
        <v>22</v>
      </c>
      <c r="N5" s="32">
        <v>2537</v>
      </c>
      <c r="O5" s="33">
        <f>SUM(M5:N5)</f>
        <v>2559</v>
      </c>
      <c r="P5" s="33"/>
      <c r="Q5" s="33">
        <v>50</v>
      </c>
      <c r="R5" s="32">
        <v>50</v>
      </c>
      <c r="S5" s="32"/>
      <c r="T5" s="32"/>
      <c r="U5" s="32">
        <v>2603</v>
      </c>
      <c r="V5" s="31">
        <v>375</v>
      </c>
      <c r="W5" s="31">
        <v>2930</v>
      </c>
      <c r="X5" s="31">
        <v>375</v>
      </c>
      <c r="Y5" s="31">
        <v>29750</v>
      </c>
      <c r="Z5" s="46">
        <v>29750</v>
      </c>
      <c r="AA5" s="31">
        <v>3243.2</v>
      </c>
      <c r="AB5" s="31">
        <f t="shared" si="1"/>
        <v>5600</v>
      </c>
      <c r="AC5" s="32">
        <v>5600</v>
      </c>
      <c r="AD5" s="32">
        <v>830.79</v>
      </c>
      <c r="AE5" s="34">
        <f t="shared" si="2"/>
        <v>2.4044654358093602</v>
      </c>
      <c r="AF5" s="34">
        <f t="shared" si="3"/>
        <v>1.3054755043227666</v>
      </c>
      <c r="AG5" s="32">
        <f t="shared" si="4"/>
        <v>3493.5</v>
      </c>
      <c r="AH5" s="32">
        <f t="shared" si="5"/>
        <v>22707.75</v>
      </c>
      <c r="AI5" s="32">
        <v>325</v>
      </c>
      <c r="AJ5" s="32"/>
      <c r="AK5" s="32"/>
      <c r="AL5" s="32">
        <v>100</v>
      </c>
      <c r="AM5" s="32">
        <v>325</v>
      </c>
      <c r="BN5" s="33">
        <v>2329</v>
      </c>
    </row>
    <row r="6" spans="1:66" ht="24.75" customHeight="1">
      <c r="A6" s="29">
        <v>2</v>
      </c>
      <c r="B6" s="30" t="s">
        <v>25</v>
      </c>
      <c r="C6" s="30" t="s">
        <v>33</v>
      </c>
      <c r="D6" s="30">
        <v>1401.5</v>
      </c>
      <c r="E6" s="31">
        <v>562.39</v>
      </c>
      <c r="F6" s="31">
        <v>11</v>
      </c>
      <c r="G6" s="31">
        <v>571</v>
      </c>
      <c r="H6" s="31">
        <v>20</v>
      </c>
      <c r="I6" s="31">
        <f t="shared" si="0"/>
        <v>571</v>
      </c>
      <c r="J6" s="32">
        <v>0</v>
      </c>
      <c r="K6" s="32"/>
      <c r="L6" s="32">
        <v>0</v>
      </c>
      <c r="M6" s="32"/>
      <c r="N6" s="32">
        <v>341</v>
      </c>
      <c r="O6" s="33">
        <v>341</v>
      </c>
      <c r="P6" s="33"/>
      <c r="Q6" s="33">
        <v>0</v>
      </c>
      <c r="R6" s="32"/>
      <c r="S6" s="32"/>
      <c r="T6" s="32">
        <v>0</v>
      </c>
      <c r="U6" s="32">
        <f aca="true" t="shared" si="6" ref="U6:U14">M6+N6+P6+Q6+S6+T6</f>
        <v>341</v>
      </c>
      <c r="V6" s="31">
        <v>20</v>
      </c>
      <c r="W6" s="31">
        <v>585</v>
      </c>
      <c r="X6" s="31">
        <v>20</v>
      </c>
      <c r="Y6" s="31">
        <v>2838</v>
      </c>
      <c r="Z6" s="46">
        <v>2800</v>
      </c>
      <c r="AA6" s="31">
        <v>145</v>
      </c>
      <c r="AB6" s="31">
        <f t="shared" si="1"/>
        <v>650</v>
      </c>
      <c r="AC6" s="32">
        <v>650</v>
      </c>
      <c r="AD6" s="32">
        <v>145</v>
      </c>
      <c r="AE6" s="34">
        <f t="shared" si="2"/>
        <v>1.138353765323993</v>
      </c>
      <c r="AF6" s="34">
        <f t="shared" si="3"/>
        <v>0.13835376532399302</v>
      </c>
      <c r="AG6" s="32">
        <f t="shared" si="4"/>
        <v>856.5</v>
      </c>
      <c r="AH6" s="32">
        <f t="shared" si="5"/>
        <v>5567.25</v>
      </c>
      <c r="AI6" s="32">
        <v>20</v>
      </c>
      <c r="AJ6" s="32"/>
      <c r="AK6" s="32">
        <v>367</v>
      </c>
      <c r="AL6" s="32">
        <v>0</v>
      </c>
      <c r="AM6" s="32">
        <v>20</v>
      </c>
      <c r="BN6" s="33">
        <v>571</v>
      </c>
    </row>
    <row r="7" spans="1:66" ht="24.75" customHeight="1">
      <c r="A7" s="29">
        <v>3</v>
      </c>
      <c r="B7" s="30" t="s">
        <v>26</v>
      </c>
      <c r="C7" s="30" t="s">
        <v>26</v>
      </c>
      <c r="D7" s="30">
        <v>6132.74</v>
      </c>
      <c r="E7" s="31">
        <v>1477.9</v>
      </c>
      <c r="F7" s="31">
        <v>351.84</v>
      </c>
      <c r="G7" s="31">
        <v>1620</v>
      </c>
      <c r="H7" s="31">
        <v>442.81</v>
      </c>
      <c r="I7" s="31">
        <f t="shared" si="0"/>
        <v>1520</v>
      </c>
      <c r="J7" s="32">
        <v>100</v>
      </c>
      <c r="K7" s="32"/>
      <c r="L7" s="32"/>
      <c r="M7" s="32">
        <v>38</v>
      </c>
      <c r="N7" s="32">
        <v>1482</v>
      </c>
      <c r="O7" s="33">
        <v>1520</v>
      </c>
      <c r="P7" s="33">
        <v>70</v>
      </c>
      <c r="Q7" s="33">
        <v>30</v>
      </c>
      <c r="R7" s="32">
        <v>100</v>
      </c>
      <c r="S7" s="32"/>
      <c r="T7" s="32"/>
      <c r="U7" s="32">
        <f t="shared" si="6"/>
        <v>1620</v>
      </c>
      <c r="V7" s="31">
        <v>492.81</v>
      </c>
      <c r="W7" s="31">
        <v>1974.9</v>
      </c>
      <c r="X7" s="31">
        <v>492.81</v>
      </c>
      <c r="Y7" s="31">
        <v>20015.72</v>
      </c>
      <c r="Z7" s="46">
        <v>16307.67</v>
      </c>
      <c r="AA7" s="31">
        <v>4492.79</v>
      </c>
      <c r="AB7" s="31">
        <f t="shared" si="1"/>
        <v>2676.7</v>
      </c>
      <c r="AC7" s="32">
        <v>2676.7</v>
      </c>
      <c r="AD7" s="32">
        <v>601.4</v>
      </c>
      <c r="AE7" s="34">
        <f t="shared" si="2"/>
        <v>1.760986842105263</v>
      </c>
      <c r="AF7" s="34">
        <f t="shared" si="3"/>
        <v>0.652283950617284</v>
      </c>
      <c r="AG7" s="32">
        <f t="shared" si="4"/>
        <v>2280</v>
      </c>
      <c r="AH7" s="32">
        <f t="shared" si="5"/>
        <v>14820</v>
      </c>
      <c r="AI7" s="32">
        <v>442.81</v>
      </c>
      <c r="AJ7" s="32"/>
      <c r="AK7" s="32"/>
      <c r="AL7" s="32">
        <v>100</v>
      </c>
      <c r="AM7" s="32">
        <v>442.81</v>
      </c>
      <c r="BN7" s="33">
        <v>1520</v>
      </c>
    </row>
    <row r="8" spans="1:66" ht="24.75" customHeight="1">
      <c r="A8" s="29">
        <v>4</v>
      </c>
      <c r="B8" s="30" t="s">
        <v>106</v>
      </c>
      <c r="C8" s="30" t="s">
        <v>50</v>
      </c>
      <c r="D8" s="30">
        <v>2083.7</v>
      </c>
      <c r="E8" s="31">
        <v>438</v>
      </c>
      <c r="F8" s="31">
        <v>4.1</v>
      </c>
      <c r="G8" s="31">
        <v>450</v>
      </c>
      <c r="H8" s="31">
        <v>5.78</v>
      </c>
      <c r="I8" s="31">
        <f t="shared" si="0"/>
        <v>450</v>
      </c>
      <c r="J8" s="32">
        <v>0</v>
      </c>
      <c r="K8" s="32">
        <v>0</v>
      </c>
      <c r="L8" s="32"/>
      <c r="M8" s="32">
        <v>65</v>
      </c>
      <c r="N8" s="32">
        <v>385</v>
      </c>
      <c r="O8" s="33">
        <v>450</v>
      </c>
      <c r="P8" s="33"/>
      <c r="Q8" s="33">
        <v>0</v>
      </c>
      <c r="R8" s="32"/>
      <c r="S8" s="32">
        <v>0</v>
      </c>
      <c r="T8" s="32"/>
      <c r="U8" s="32">
        <f t="shared" si="6"/>
        <v>450</v>
      </c>
      <c r="V8" s="31">
        <v>5.78</v>
      </c>
      <c r="W8" s="31">
        <v>1712.52</v>
      </c>
      <c r="X8" s="31">
        <v>5.78</v>
      </c>
      <c r="Y8" s="31">
        <v>3528.5</v>
      </c>
      <c r="Z8" s="46">
        <v>3500</v>
      </c>
      <c r="AA8" s="31">
        <v>431.5</v>
      </c>
      <c r="AB8" s="31">
        <f t="shared" si="1"/>
        <v>600</v>
      </c>
      <c r="AC8" s="32">
        <v>600</v>
      </c>
      <c r="AD8" s="32">
        <v>95</v>
      </c>
      <c r="AE8" s="34">
        <f t="shared" si="2"/>
        <v>1.3333333333333333</v>
      </c>
      <c r="AF8" s="34">
        <f t="shared" si="3"/>
        <v>0.33333333333333326</v>
      </c>
      <c r="AG8" s="32">
        <f t="shared" si="4"/>
        <v>675</v>
      </c>
      <c r="AH8" s="32">
        <f t="shared" si="5"/>
        <v>4387.5</v>
      </c>
      <c r="AI8" s="32">
        <v>5.78</v>
      </c>
      <c r="AJ8" s="32">
        <v>0</v>
      </c>
      <c r="AK8" s="32"/>
      <c r="AL8" s="32">
        <v>0</v>
      </c>
      <c r="AM8" s="32">
        <v>5.78</v>
      </c>
      <c r="BN8" s="33">
        <v>450</v>
      </c>
    </row>
    <row r="9" spans="1:66" ht="23.25" customHeight="1">
      <c r="A9" s="29">
        <v>5</v>
      </c>
      <c r="B9" s="30" t="s">
        <v>48</v>
      </c>
      <c r="C9" s="30" t="s">
        <v>48</v>
      </c>
      <c r="D9" s="30">
        <v>4600.2</v>
      </c>
      <c r="E9" s="31">
        <v>1399.15</v>
      </c>
      <c r="F9" s="31">
        <v>177.33</v>
      </c>
      <c r="G9" s="31">
        <v>1600</v>
      </c>
      <c r="H9" s="31">
        <v>326</v>
      </c>
      <c r="I9" s="31">
        <f t="shared" si="0"/>
        <v>1600</v>
      </c>
      <c r="J9" s="32">
        <v>0</v>
      </c>
      <c r="K9" s="32">
        <v>0</v>
      </c>
      <c r="L9" s="32"/>
      <c r="M9" s="32"/>
      <c r="N9" s="32">
        <v>870</v>
      </c>
      <c r="O9" s="33">
        <v>870</v>
      </c>
      <c r="P9" s="33"/>
      <c r="Q9" s="33">
        <v>0</v>
      </c>
      <c r="R9" s="32"/>
      <c r="S9" s="32">
        <v>0</v>
      </c>
      <c r="T9" s="32"/>
      <c r="U9" s="32">
        <f t="shared" si="6"/>
        <v>870</v>
      </c>
      <c r="V9" s="31">
        <v>276</v>
      </c>
      <c r="W9" s="31">
        <v>1220</v>
      </c>
      <c r="X9" s="31">
        <v>276</v>
      </c>
      <c r="Y9" s="31">
        <v>15202.78</v>
      </c>
      <c r="Z9" s="46">
        <v>10000</v>
      </c>
      <c r="AA9" s="31">
        <v>1750</v>
      </c>
      <c r="AB9" s="31">
        <f t="shared" si="1"/>
        <v>2000</v>
      </c>
      <c r="AC9" s="32">
        <v>2000</v>
      </c>
      <c r="AD9" s="32">
        <v>350</v>
      </c>
      <c r="AE9" s="34">
        <f t="shared" si="2"/>
        <v>1.25</v>
      </c>
      <c r="AF9" s="34">
        <f t="shared" si="3"/>
        <v>0.25</v>
      </c>
      <c r="AG9" s="32">
        <f t="shared" si="4"/>
        <v>2400</v>
      </c>
      <c r="AH9" s="32">
        <f t="shared" si="5"/>
        <v>15600</v>
      </c>
      <c r="AI9" s="32">
        <v>326</v>
      </c>
      <c r="AJ9" s="32">
        <v>0</v>
      </c>
      <c r="AK9" s="32"/>
      <c r="AL9" s="32">
        <v>0</v>
      </c>
      <c r="AM9" s="32">
        <v>326</v>
      </c>
      <c r="BN9" s="33">
        <v>870</v>
      </c>
    </row>
    <row r="10" spans="1:66" ht="24.75" customHeight="1">
      <c r="A10" s="29">
        <v>6</v>
      </c>
      <c r="B10" s="30" t="s">
        <v>107</v>
      </c>
      <c r="C10" s="30" t="s">
        <v>108</v>
      </c>
      <c r="D10" s="30">
        <v>231.05</v>
      </c>
      <c r="E10" s="31">
        <v>31.4</v>
      </c>
      <c r="F10" s="31">
        <v>0</v>
      </c>
      <c r="G10" s="31">
        <v>80</v>
      </c>
      <c r="H10" s="31">
        <v>0</v>
      </c>
      <c r="I10" s="31">
        <f t="shared" si="0"/>
        <v>80</v>
      </c>
      <c r="J10" s="32"/>
      <c r="K10" s="32"/>
      <c r="L10" s="32"/>
      <c r="M10" s="32"/>
      <c r="N10" s="32">
        <v>60</v>
      </c>
      <c r="O10" s="33">
        <v>60</v>
      </c>
      <c r="P10" s="33"/>
      <c r="Q10" s="33">
        <v>0</v>
      </c>
      <c r="R10" s="32"/>
      <c r="S10" s="32"/>
      <c r="T10" s="32"/>
      <c r="U10" s="32">
        <f t="shared" si="6"/>
        <v>60</v>
      </c>
      <c r="V10" s="31">
        <v>0</v>
      </c>
      <c r="W10" s="31">
        <v>60</v>
      </c>
      <c r="X10" s="31"/>
      <c r="Y10" s="31">
        <v>370</v>
      </c>
      <c r="Z10" s="46">
        <v>350</v>
      </c>
      <c r="AA10" s="31">
        <v>0</v>
      </c>
      <c r="AB10" s="31">
        <f t="shared" si="1"/>
        <v>80</v>
      </c>
      <c r="AC10" s="32">
        <v>80</v>
      </c>
      <c r="AD10" s="32">
        <v>0</v>
      </c>
      <c r="AE10" s="34">
        <f t="shared" si="2"/>
        <v>1</v>
      </c>
      <c r="AF10" s="34">
        <f t="shared" si="3"/>
        <v>0</v>
      </c>
      <c r="AG10" s="32">
        <f t="shared" si="4"/>
        <v>120</v>
      </c>
      <c r="AH10" s="32">
        <f t="shared" si="5"/>
        <v>780</v>
      </c>
      <c r="AI10" s="32"/>
      <c r="AJ10" s="32"/>
      <c r="AK10" s="32"/>
      <c r="AL10" s="32"/>
      <c r="AM10" s="32"/>
      <c r="BN10" s="33">
        <v>60</v>
      </c>
    </row>
    <row r="11" spans="1:66" ht="24.75" customHeight="1">
      <c r="A11" s="29">
        <v>7</v>
      </c>
      <c r="B11" s="30" t="s">
        <v>109</v>
      </c>
      <c r="C11" s="30" t="s">
        <v>110</v>
      </c>
      <c r="D11" s="30">
        <v>7442.95</v>
      </c>
      <c r="E11" s="31">
        <v>1514.8</v>
      </c>
      <c r="F11" s="31">
        <v>175</v>
      </c>
      <c r="G11" s="31">
        <v>1845</v>
      </c>
      <c r="H11" s="31">
        <v>300</v>
      </c>
      <c r="I11" s="31">
        <f t="shared" si="0"/>
        <v>1845</v>
      </c>
      <c r="J11" s="32">
        <v>0</v>
      </c>
      <c r="K11" s="32"/>
      <c r="L11" s="32"/>
      <c r="M11" s="32"/>
      <c r="N11" s="32">
        <v>1845</v>
      </c>
      <c r="O11" s="33">
        <v>1845</v>
      </c>
      <c r="P11" s="33"/>
      <c r="Q11" s="33">
        <v>0</v>
      </c>
      <c r="R11" s="32"/>
      <c r="S11" s="32"/>
      <c r="T11" s="32"/>
      <c r="U11" s="32">
        <f t="shared" si="6"/>
        <v>1845</v>
      </c>
      <c r="V11" s="31">
        <v>350</v>
      </c>
      <c r="W11" s="31">
        <v>9945.46</v>
      </c>
      <c r="X11" s="31">
        <v>350</v>
      </c>
      <c r="Y11" s="31">
        <v>28287.95</v>
      </c>
      <c r="Z11" s="46">
        <v>28077</v>
      </c>
      <c r="AA11" s="31">
        <v>3848</v>
      </c>
      <c r="AB11" s="31">
        <f t="shared" si="1"/>
        <v>4100</v>
      </c>
      <c r="AC11" s="32">
        <v>4100</v>
      </c>
      <c r="AD11" s="32">
        <v>2445</v>
      </c>
      <c r="AE11" s="34">
        <f t="shared" si="2"/>
        <v>2.2222222222222223</v>
      </c>
      <c r="AF11" s="34">
        <f t="shared" si="3"/>
        <v>1.2222222222222223</v>
      </c>
      <c r="AG11" s="32">
        <f t="shared" si="4"/>
        <v>2767.5</v>
      </c>
      <c r="AH11" s="32">
        <f t="shared" si="5"/>
        <v>17988.75</v>
      </c>
      <c r="AI11" s="32">
        <v>300</v>
      </c>
      <c r="AJ11" s="32"/>
      <c r="AK11" s="32"/>
      <c r="AL11" s="32">
        <v>0</v>
      </c>
      <c r="AM11" s="32">
        <v>300</v>
      </c>
      <c r="BN11" s="33">
        <v>1845</v>
      </c>
    </row>
    <row r="12" spans="1:66" ht="24.75" customHeight="1">
      <c r="A12" s="29">
        <v>7</v>
      </c>
      <c r="B12" s="30" t="s">
        <v>109</v>
      </c>
      <c r="C12" s="30" t="s">
        <v>27</v>
      </c>
      <c r="D12" s="30">
        <v>1020.16</v>
      </c>
      <c r="E12" s="31">
        <v>425</v>
      </c>
      <c r="F12" s="31">
        <v>5</v>
      </c>
      <c r="G12" s="31">
        <v>325</v>
      </c>
      <c r="H12" s="31">
        <v>5</v>
      </c>
      <c r="I12" s="31">
        <f t="shared" si="0"/>
        <v>325</v>
      </c>
      <c r="J12" s="32">
        <v>0</v>
      </c>
      <c r="K12" s="32"/>
      <c r="L12" s="32"/>
      <c r="M12" s="32"/>
      <c r="N12" s="32">
        <v>325</v>
      </c>
      <c r="O12" s="33">
        <v>325</v>
      </c>
      <c r="P12" s="33"/>
      <c r="Q12" s="33">
        <v>0</v>
      </c>
      <c r="R12" s="32"/>
      <c r="S12" s="32"/>
      <c r="T12" s="32"/>
      <c r="U12" s="32">
        <f t="shared" si="6"/>
        <v>325</v>
      </c>
      <c r="V12" s="31">
        <v>5</v>
      </c>
      <c r="W12" s="31">
        <v>562</v>
      </c>
      <c r="X12" s="31">
        <v>5</v>
      </c>
      <c r="Y12" s="31">
        <v>10006</v>
      </c>
      <c r="Z12" s="46">
        <v>10006</v>
      </c>
      <c r="AA12" s="31">
        <v>600</v>
      </c>
      <c r="AB12" s="31">
        <f t="shared" si="1"/>
        <v>1600</v>
      </c>
      <c r="AC12" s="32">
        <v>1600</v>
      </c>
      <c r="AD12" s="32">
        <v>5</v>
      </c>
      <c r="AE12" s="34">
        <f t="shared" si="2"/>
        <v>4.923076923076923</v>
      </c>
      <c r="AF12" s="34">
        <f t="shared" si="3"/>
        <v>3.9230769230769234</v>
      </c>
      <c r="AG12" s="32">
        <f t="shared" si="4"/>
        <v>487.5</v>
      </c>
      <c r="AH12" s="32">
        <f t="shared" si="5"/>
        <v>3168.75</v>
      </c>
      <c r="AI12" s="32">
        <v>5</v>
      </c>
      <c r="AJ12" s="32"/>
      <c r="AK12" s="32"/>
      <c r="AL12" s="32">
        <v>0</v>
      </c>
      <c r="AM12" s="32">
        <v>5</v>
      </c>
      <c r="BN12" s="33">
        <v>325</v>
      </c>
    </row>
    <row r="13" spans="1:66" ht="24.75" customHeight="1">
      <c r="A13" s="29">
        <v>7</v>
      </c>
      <c r="B13" s="30" t="s">
        <v>109</v>
      </c>
      <c r="C13" s="30" t="s">
        <v>38</v>
      </c>
      <c r="D13" s="30">
        <v>5175.69</v>
      </c>
      <c r="E13" s="31">
        <v>1290</v>
      </c>
      <c r="F13" s="31">
        <v>0</v>
      </c>
      <c r="G13" s="31">
        <v>1290</v>
      </c>
      <c r="H13" s="31">
        <v>0</v>
      </c>
      <c r="I13" s="31">
        <f t="shared" si="0"/>
        <v>1290</v>
      </c>
      <c r="J13" s="32">
        <v>0</v>
      </c>
      <c r="K13" s="32"/>
      <c r="L13" s="32"/>
      <c r="M13" s="32"/>
      <c r="N13" s="32">
        <v>1290</v>
      </c>
      <c r="O13" s="33">
        <v>1290</v>
      </c>
      <c r="P13" s="33"/>
      <c r="Q13" s="33">
        <v>0</v>
      </c>
      <c r="R13" s="32"/>
      <c r="S13" s="32"/>
      <c r="T13" s="32"/>
      <c r="U13" s="32">
        <f t="shared" si="6"/>
        <v>1290</v>
      </c>
      <c r="V13" s="31">
        <v>0</v>
      </c>
      <c r="W13" s="31">
        <v>3569</v>
      </c>
      <c r="X13" s="31"/>
      <c r="Y13" s="31">
        <v>12801</v>
      </c>
      <c r="Z13" s="46">
        <v>12800</v>
      </c>
      <c r="AA13" s="31">
        <v>0</v>
      </c>
      <c r="AB13" s="31">
        <f t="shared" si="1"/>
        <v>3400</v>
      </c>
      <c r="AC13" s="32">
        <v>3400</v>
      </c>
      <c r="AD13" s="32">
        <v>0</v>
      </c>
      <c r="AE13" s="34">
        <f t="shared" si="2"/>
        <v>2.635658914728682</v>
      </c>
      <c r="AF13" s="34">
        <f t="shared" si="3"/>
        <v>1.635658914728682</v>
      </c>
      <c r="AG13" s="32">
        <f t="shared" si="4"/>
        <v>1935</v>
      </c>
      <c r="AH13" s="32">
        <f t="shared" si="5"/>
        <v>12577.5</v>
      </c>
      <c r="AI13" s="32"/>
      <c r="AJ13" s="32"/>
      <c r="AK13" s="32"/>
      <c r="AL13" s="32">
        <v>0</v>
      </c>
      <c r="AM13" s="32"/>
      <c r="BN13" s="33">
        <v>1290</v>
      </c>
    </row>
    <row r="14" spans="1:66" ht="24.75" customHeight="1">
      <c r="A14" s="29">
        <v>7</v>
      </c>
      <c r="B14" s="30" t="s">
        <v>109</v>
      </c>
      <c r="C14" s="30" t="s">
        <v>53</v>
      </c>
      <c r="D14" s="30">
        <v>350.2</v>
      </c>
      <c r="E14" s="31">
        <v>70.2</v>
      </c>
      <c r="F14" s="31">
        <v>12</v>
      </c>
      <c r="G14" s="31">
        <v>140</v>
      </c>
      <c r="H14" s="31">
        <v>12</v>
      </c>
      <c r="I14" s="31">
        <f t="shared" si="0"/>
        <v>140</v>
      </c>
      <c r="J14" s="32"/>
      <c r="K14" s="32"/>
      <c r="L14" s="32"/>
      <c r="M14" s="32"/>
      <c r="N14" s="32">
        <v>140</v>
      </c>
      <c r="O14" s="33">
        <v>140</v>
      </c>
      <c r="P14" s="33"/>
      <c r="Q14" s="33">
        <v>0</v>
      </c>
      <c r="R14" s="32"/>
      <c r="S14" s="32"/>
      <c r="T14" s="32"/>
      <c r="U14" s="32">
        <f t="shared" si="6"/>
        <v>140</v>
      </c>
      <c r="V14" s="31">
        <v>12</v>
      </c>
      <c r="W14" s="31">
        <v>303</v>
      </c>
      <c r="X14" s="31">
        <v>12</v>
      </c>
      <c r="Y14" s="31">
        <v>4244</v>
      </c>
      <c r="Z14" s="46">
        <v>3208</v>
      </c>
      <c r="AA14" s="31">
        <v>700</v>
      </c>
      <c r="AB14" s="31">
        <f t="shared" si="1"/>
        <v>255</v>
      </c>
      <c r="AC14" s="32">
        <v>255</v>
      </c>
      <c r="AD14" s="32">
        <v>195</v>
      </c>
      <c r="AE14" s="34">
        <f t="shared" si="2"/>
        <v>1.8214285714285714</v>
      </c>
      <c r="AF14" s="34">
        <f t="shared" si="3"/>
        <v>0.8214285714285714</v>
      </c>
      <c r="AG14" s="32">
        <f t="shared" si="4"/>
        <v>210</v>
      </c>
      <c r="AH14" s="32">
        <f t="shared" si="5"/>
        <v>1365</v>
      </c>
      <c r="AI14" s="32">
        <v>12</v>
      </c>
      <c r="AJ14" s="32"/>
      <c r="AK14" s="32"/>
      <c r="AL14" s="32"/>
      <c r="AM14" s="32">
        <v>12</v>
      </c>
      <c r="BN14" s="33">
        <v>140</v>
      </c>
    </row>
    <row r="15" spans="1:66" ht="24.75" customHeight="1">
      <c r="A15" s="29">
        <v>8</v>
      </c>
      <c r="B15" s="30" t="s">
        <v>111</v>
      </c>
      <c r="C15" s="30" t="s">
        <v>108</v>
      </c>
      <c r="D15" s="30">
        <v>320</v>
      </c>
      <c r="E15" s="31">
        <v>69.7</v>
      </c>
      <c r="F15" s="31">
        <v>0</v>
      </c>
      <c r="G15" s="31">
        <v>70</v>
      </c>
      <c r="H15" s="31">
        <v>0</v>
      </c>
      <c r="I15" s="31">
        <f t="shared" si="0"/>
        <v>70</v>
      </c>
      <c r="J15" s="32"/>
      <c r="K15" s="32"/>
      <c r="L15" s="32"/>
      <c r="M15" s="32"/>
      <c r="N15" s="32">
        <v>70</v>
      </c>
      <c r="O15" s="33">
        <v>70</v>
      </c>
      <c r="P15" s="33"/>
      <c r="Q15" s="33">
        <v>0</v>
      </c>
      <c r="R15" s="32"/>
      <c r="S15" s="32"/>
      <c r="T15" s="32"/>
      <c r="U15" s="32">
        <v>80</v>
      </c>
      <c r="V15" s="31">
        <v>0</v>
      </c>
      <c r="W15" s="31">
        <v>95</v>
      </c>
      <c r="X15" s="31"/>
      <c r="Y15" s="31">
        <v>1100</v>
      </c>
      <c r="Z15" s="46">
        <f>(AB15*6.5)+170</f>
        <v>820</v>
      </c>
      <c r="AA15" s="31">
        <v>0</v>
      </c>
      <c r="AB15" s="31">
        <f t="shared" si="1"/>
        <v>100</v>
      </c>
      <c r="AC15" s="32">
        <v>100</v>
      </c>
      <c r="AD15" s="32">
        <v>0</v>
      </c>
      <c r="AE15" s="34">
        <f t="shared" si="2"/>
        <v>1.4285714285714286</v>
      </c>
      <c r="AF15" s="34">
        <f t="shared" si="3"/>
        <v>0.4285714285714286</v>
      </c>
      <c r="AG15" s="32">
        <f t="shared" si="4"/>
        <v>105</v>
      </c>
      <c r="AH15" s="32">
        <f t="shared" si="5"/>
        <v>682.5</v>
      </c>
      <c r="AI15" s="32"/>
      <c r="AJ15" s="32"/>
      <c r="AK15" s="32"/>
      <c r="AL15" s="32"/>
      <c r="AM15" s="32"/>
      <c r="BN15" s="33">
        <v>70</v>
      </c>
    </row>
    <row r="16" spans="1:66" ht="24.75" customHeight="1">
      <c r="A16" s="29">
        <v>9</v>
      </c>
      <c r="B16" s="30" t="s">
        <v>112</v>
      </c>
      <c r="C16" s="30" t="s">
        <v>32</v>
      </c>
      <c r="D16" s="30">
        <v>1192.52</v>
      </c>
      <c r="E16" s="31">
        <v>395.36</v>
      </c>
      <c r="F16" s="31">
        <v>32.12</v>
      </c>
      <c r="G16" s="31">
        <v>300</v>
      </c>
      <c r="H16" s="31">
        <v>30</v>
      </c>
      <c r="I16" s="31">
        <f t="shared" si="0"/>
        <v>200</v>
      </c>
      <c r="J16" s="32">
        <v>100</v>
      </c>
      <c r="K16" s="32"/>
      <c r="L16" s="32"/>
      <c r="M16" s="32"/>
      <c r="N16" s="32">
        <v>200</v>
      </c>
      <c r="O16" s="33">
        <v>200</v>
      </c>
      <c r="P16" s="33"/>
      <c r="Q16" s="33">
        <v>150</v>
      </c>
      <c r="R16" s="32">
        <v>150</v>
      </c>
      <c r="S16" s="32"/>
      <c r="T16" s="32"/>
      <c r="U16" s="32">
        <f>M16+N16+P16+Q16+S16+T16</f>
        <v>350</v>
      </c>
      <c r="V16" s="31">
        <v>34</v>
      </c>
      <c r="W16" s="31">
        <v>300</v>
      </c>
      <c r="X16" s="31">
        <v>30</v>
      </c>
      <c r="Y16" s="31">
        <v>5000</v>
      </c>
      <c r="Z16" s="46">
        <v>2600</v>
      </c>
      <c r="AA16" s="31">
        <v>1370</v>
      </c>
      <c r="AB16" s="31">
        <f t="shared" si="1"/>
        <v>600</v>
      </c>
      <c r="AC16" s="32">
        <v>600</v>
      </c>
      <c r="AD16" s="32">
        <v>200</v>
      </c>
      <c r="AE16" s="34">
        <f t="shared" si="2"/>
        <v>3</v>
      </c>
      <c r="AF16" s="34">
        <f t="shared" si="3"/>
        <v>1</v>
      </c>
      <c r="AG16" s="32">
        <f t="shared" si="4"/>
        <v>300</v>
      </c>
      <c r="AH16" s="32">
        <f t="shared" si="5"/>
        <v>1950</v>
      </c>
      <c r="AI16" s="32">
        <v>30</v>
      </c>
      <c r="AJ16" s="32"/>
      <c r="AK16" s="32"/>
      <c r="AL16" s="32">
        <v>100</v>
      </c>
      <c r="AM16" s="32">
        <v>30</v>
      </c>
      <c r="BN16" s="33">
        <v>200</v>
      </c>
    </row>
    <row r="17" spans="1:66" ht="24.75" customHeight="1">
      <c r="A17" s="29">
        <v>10</v>
      </c>
      <c r="B17" s="30" t="s">
        <v>113</v>
      </c>
      <c r="C17" s="30" t="s">
        <v>113</v>
      </c>
      <c r="D17" s="30">
        <v>118.54</v>
      </c>
      <c r="E17" s="31">
        <v>51.36</v>
      </c>
      <c r="F17" s="31">
        <v>0</v>
      </c>
      <c r="G17" s="31">
        <v>60</v>
      </c>
      <c r="H17" s="31">
        <v>0</v>
      </c>
      <c r="I17" s="31">
        <f t="shared" si="0"/>
        <v>60</v>
      </c>
      <c r="J17" s="32">
        <v>0</v>
      </c>
      <c r="K17" s="32"/>
      <c r="L17" s="32"/>
      <c r="M17" s="32"/>
      <c r="N17" s="32">
        <v>60</v>
      </c>
      <c r="O17" s="33">
        <v>60</v>
      </c>
      <c r="P17" s="33"/>
      <c r="Q17" s="33">
        <v>0</v>
      </c>
      <c r="R17" s="32"/>
      <c r="S17" s="32"/>
      <c r="T17" s="32"/>
      <c r="U17" s="32">
        <f>M17+N17+P17+Q17+S17+T17</f>
        <v>60</v>
      </c>
      <c r="V17" s="31">
        <v>0</v>
      </c>
      <c r="W17" s="31">
        <v>75.1</v>
      </c>
      <c r="X17" s="31"/>
      <c r="Y17" s="31">
        <v>660</v>
      </c>
      <c r="Z17" s="46">
        <v>650</v>
      </c>
      <c r="AA17" s="31">
        <v>0</v>
      </c>
      <c r="AB17" s="31">
        <f t="shared" si="1"/>
        <v>123.3</v>
      </c>
      <c r="AC17" s="32">
        <v>123.3</v>
      </c>
      <c r="AD17" s="32">
        <v>0</v>
      </c>
      <c r="AE17" s="34">
        <f t="shared" si="2"/>
        <v>2.055</v>
      </c>
      <c r="AF17" s="34">
        <f t="shared" si="3"/>
        <v>1.0550000000000002</v>
      </c>
      <c r="AG17" s="32">
        <f t="shared" si="4"/>
        <v>90</v>
      </c>
      <c r="AH17" s="32">
        <f t="shared" si="5"/>
        <v>585</v>
      </c>
      <c r="AI17" s="32"/>
      <c r="AJ17" s="32"/>
      <c r="AK17" s="32"/>
      <c r="AL17" s="32">
        <v>0</v>
      </c>
      <c r="AM17" s="32"/>
      <c r="BN17" s="33">
        <v>60</v>
      </c>
    </row>
    <row r="18" spans="1:66" ht="24.75" customHeight="1">
      <c r="A18" s="29">
        <v>10</v>
      </c>
      <c r="B18" s="30" t="s">
        <v>114</v>
      </c>
      <c r="C18" s="30" t="s">
        <v>53</v>
      </c>
      <c r="D18" s="30">
        <v>434</v>
      </c>
      <c r="E18" s="31">
        <v>78.55</v>
      </c>
      <c r="F18" s="31">
        <v>0</v>
      </c>
      <c r="G18" s="31">
        <v>145</v>
      </c>
      <c r="H18" s="31">
        <v>0</v>
      </c>
      <c r="I18" s="31">
        <f t="shared" si="0"/>
        <v>145</v>
      </c>
      <c r="J18" s="32"/>
      <c r="K18" s="32"/>
      <c r="L18" s="32"/>
      <c r="M18" s="32"/>
      <c r="N18" s="32">
        <v>145</v>
      </c>
      <c r="O18" s="33">
        <v>145</v>
      </c>
      <c r="P18" s="33"/>
      <c r="Q18" s="33">
        <v>0</v>
      </c>
      <c r="R18" s="32"/>
      <c r="S18" s="32"/>
      <c r="T18" s="32"/>
      <c r="U18" s="32">
        <f>M18+N18+P18+Q18+S18+T18</f>
        <v>145</v>
      </c>
      <c r="V18" s="31">
        <v>0</v>
      </c>
      <c r="W18" s="31">
        <v>225</v>
      </c>
      <c r="X18" s="31"/>
      <c r="Y18" s="31">
        <v>1125</v>
      </c>
      <c r="Z18" s="46">
        <v>1125</v>
      </c>
      <c r="AA18" s="31">
        <v>0</v>
      </c>
      <c r="AB18" s="31">
        <f t="shared" si="1"/>
        <v>225</v>
      </c>
      <c r="AC18" s="32">
        <v>225</v>
      </c>
      <c r="AD18" s="32">
        <v>0</v>
      </c>
      <c r="AE18" s="34">
        <f t="shared" si="2"/>
        <v>1.5517241379310345</v>
      </c>
      <c r="AF18" s="34">
        <f t="shared" si="3"/>
        <v>0.5517241379310345</v>
      </c>
      <c r="AG18" s="32">
        <f t="shared" si="4"/>
        <v>217.5</v>
      </c>
      <c r="AH18" s="32">
        <f t="shared" si="5"/>
        <v>1413.75</v>
      </c>
      <c r="AI18" s="32"/>
      <c r="AJ18" s="32"/>
      <c r="AK18" s="32"/>
      <c r="AL18" s="32"/>
      <c r="AM18" s="32"/>
      <c r="BN18" s="33">
        <v>145</v>
      </c>
    </row>
    <row r="19" spans="1:66" ht="24.75" customHeight="1">
      <c r="A19" s="29">
        <v>11</v>
      </c>
      <c r="B19" s="30" t="s">
        <v>115</v>
      </c>
      <c r="C19" s="30" t="s">
        <v>50</v>
      </c>
      <c r="D19" s="30">
        <v>29180.92</v>
      </c>
      <c r="E19" s="31">
        <v>7468.84</v>
      </c>
      <c r="F19" s="31">
        <v>1183.56</v>
      </c>
      <c r="G19" s="31">
        <v>6891.54</v>
      </c>
      <c r="H19" s="31">
        <v>876.21</v>
      </c>
      <c r="I19" s="31">
        <f t="shared" si="0"/>
        <v>6591.54</v>
      </c>
      <c r="J19" s="32">
        <v>300</v>
      </c>
      <c r="K19" s="32">
        <v>0</v>
      </c>
      <c r="L19" s="32"/>
      <c r="M19" s="32">
        <v>2586.84</v>
      </c>
      <c r="N19" s="32">
        <v>4362.03</v>
      </c>
      <c r="O19" s="33">
        <v>6948.87</v>
      </c>
      <c r="P19" s="33">
        <v>75</v>
      </c>
      <c r="Q19" s="33">
        <v>71</v>
      </c>
      <c r="R19" s="32">
        <v>146</v>
      </c>
      <c r="S19" s="32">
        <v>0</v>
      </c>
      <c r="T19" s="32"/>
      <c r="U19" s="32">
        <v>6449.87</v>
      </c>
      <c r="V19" s="31">
        <v>1001.2</v>
      </c>
      <c r="W19" s="31">
        <v>9599.54</v>
      </c>
      <c r="X19" s="31">
        <v>1001.2</v>
      </c>
      <c r="Y19" s="31">
        <v>65706.67</v>
      </c>
      <c r="Z19" s="46">
        <v>65007</v>
      </c>
      <c r="AA19" s="31">
        <v>7981.15</v>
      </c>
      <c r="AB19" s="31">
        <f t="shared" si="1"/>
        <v>10980</v>
      </c>
      <c r="AC19" s="32">
        <v>10980</v>
      </c>
      <c r="AD19" s="32">
        <v>1162.19</v>
      </c>
      <c r="AE19" s="34">
        <f t="shared" si="2"/>
        <v>1.6657715799342794</v>
      </c>
      <c r="AF19" s="34">
        <f t="shared" si="3"/>
        <v>0.5932578204581269</v>
      </c>
      <c r="AG19" s="32">
        <f t="shared" si="4"/>
        <v>9887.31</v>
      </c>
      <c r="AH19" s="32">
        <f t="shared" si="5"/>
        <v>64267.515</v>
      </c>
      <c r="AI19" s="32">
        <v>876.21</v>
      </c>
      <c r="AJ19" s="32">
        <v>0</v>
      </c>
      <c r="AK19" s="32"/>
      <c r="AL19" s="32">
        <v>300</v>
      </c>
      <c r="AM19" s="32">
        <v>876.21</v>
      </c>
      <c r="BN19" s="33">
        <v>6591.54</v>
      </c>
    </row>
    <row r="20" spans="1:66" ht="24.75" customHeight="1">
      <c r="A20" s="29">
        <v>11</v>
      </c>
      <c r="B20" s="30" t="s">
        <v>115</v>
      </c>
      <c r="C20" s="30" t="s">
        <v>59</v>
      </c>
      <c r="D20" s="30">
        <v>7519.47</v>
      </c>
      <c r="E20" s="31">
        <v>1687.32</v>
      </c>
      <c r="F20" s="31">
        <v>599.99</v>
      </c>
      <c r="G20" s="31">
        <v>1830</v>
      </c>
      <c r="H20" s="31">
        <v>600</v>
      </c>
      <c r="I20" s="31">
        <f t="shared" si="0"/>
        <v>1830</v>
      </c>
      <c r="J20" s="32"/>
      <c r="K20" s="32"/>
      <c r="L20" s="32"/>
      <c r="M20" s="32"/>
      <c r="N20" s="32">
        <v>1972.67</v>
      </c>
      <c r="O20" s="33">
        <v>1972.67</v>
      </c>
      <c r="P20" s="33"/>
      <c r="Q20" s="33">
        <v>0</v>
      </c>
      <c r="R20" s="32"/>
      <c r="S20" s="32"/>
      <c r="T20" s="32"/>
      <c r="U20" s="32">
        <f>M20+N20+P20+Q20+S20+T20</f>
        <v>1972.67</v>
      </c>
      <c r="V20" s="31">
        <v>800</v>
      </c>
      <c r="W20" s="31">
        <v>2602.75</v>
      </c>
      <c r="X20" s="31">
        <v>800</v>
      </c>
      <c r="Y20" s="31">
        <v>23086.25</v>
      </c>
      <c r="Z20" s="46">
        <f>16430+390</f>
        <v>16820</v>
      </c>
      <c r="AA20" s="31">
        <v>6656.25</v>
      </c>
      <c r="AB20" s="31">
        <f t="shared" si="1"/>
        <v>2620</v>
      </c>
      <c r="AC20" s="32">
        <v>2620</v>
      </c>
      <c r="AD20" s="32">
        <v>805</v>
      </c>
      <c r="AE20" s="34">
        <f t="shared" si="2"/>
        <v>1.4316939890710383</v>
      </c>
      <c r="AF20" s="34">
        <f t="shared" si="3"/>
        <v>0.4316939890710383</v>
      </c>
      <c r="AG20" s="32">
        <f t="shared" si="4"/>
        <v>2745</v>
      </c>
      <c r="AH20" s="32">
        <f t="shared" si="5"/>
        <v>17842.5</v>
      </c>
      <c r="AI20" s="32">
        <v>600</v>
      </c>
      <c r="AJ20" s="32"/>
      <c r="AK20" s="32"/>
      <c r="AL20" s="32"/>
      <c r="AM20" s="32">
        <v>600</v>
      </c>
      <c r="BN20" s="33">
        <f>1830+500</f>
        <v>2330</v>
      </c>
    </row>
    <row r="21" spans="1:66" ht="24.75" customHeight="1">
      <c r="A21" s="29">
        <v>12</v>
      </c>
      <c r="B21" s="30" t="s">
        <v>116</v>
      </c>
      <c r="C21" s="30" t="s">
        <v>35</v>
      </c>
      <c r="D21" s="30">
        <v>15417.33</v>
      </c>
      <c r="E21" s="31">
        <v>3453.6</v>
      </c>
      <c r="F21" s="31">
        <v>599.9</v>
      </c>
      <c r="G21" s="31">
        <v>3600</v>
      </c>
      <c r="H21" s="31">
        <v>600</v>
      </c>
      <c r="I21" s="31">
        <f t="shared" si="0"/>
        <v>3400</v>
      </c>
      <c r="J21" s="32">
        <v>200</v>
      </c>
      <c r="K21" s="32"/>
      <c r="L21" s="32"/>
      <c r="M21" s="32">
        <v>80</v>
      </c>
      <c r="N21" s="32">
        <v>3320</v>
      </c>
      <c r="O21" s="33">
        <v>3400</v>
      </c>
      <c r="P21" s="33"/>
      <c r="Q21" s="33">
        <v>200</v>
      </c>
      <c r="R21" s="32">
        <v>200</v>
      </c>
      <c r="S21" s="32"/>
      <c r="T21" s="32"/>
      <c r="U21" s="32">
        <v>3550</v>
      </c>
      <c r="V21" s="31">
        <v>571.78</v>
      </c>
      <c r="W21" s="31">
        <v>5767</v>
      </c>
      <c r="X21" s="31">
        <v>8200</v>
      </c>
      <c r="Y21" s="31">
        <v>49069</v>
      </c>
      <c r="Z21" s="46">
        <v>48769</v>
      </c>
      <c r="AA21" s="31">
        <v>500</v>
      </c>
      <c r="AB21" s="31">
        <f t="shared" si="1"/>
        <v>7800</v>
      </c>
      <c r="AC21" s="32">
        <v>7800</v>
      </c>
      <c r="AD21" s="32">
        <v>100</v>
      </c>
      <c r="AE21" s="34">
        <f t="shared" si="2"/>
        <v>2.2941176470588234</v>
      </c>
      <c r="AF21" s="34">
        <f t="shared" si="3"/>
        <v>1.1666666666666665</v>
      </c>
      <c r="AG21" s="32">
        <f t="shared" si="4"/>
        <v>5100</v>
      </c>
      <c r="AH21" s="32">
        <f t="shared" si="5"/>
        <v>33150</v>
      </c>
      <c r="AI21" s="32">
        <v>600</v>
      </c>
      <c r="AJ21" s="32"/>
      <c r="AK21" s="32"/>
      <c r="AL21" s="32">
        <v>200</v>
      </c>
      <c r="AM21" s="32">
        <v>600</v>
      </c>
      <c r="BN21" s="33">
        <v>3400</v>
      </c>
    </row>
    <row r="22" spans="1:66" ht="24.75" customHeight="1">
      <c r="A22" s="29">
        <v>12</v>
      </c>
      <c r="B22" s="30" t="s">
        <v>116</v>
      </c>
      <c r="C22" s="30" t="s">
        <v>117</v>
      </c>
      <c r="D22" s="30">
        <v>75</v>
      </c>
      <c r="E22" s="31">
        <v>14.99</v>
      </c>
      <c r="F22" s="31">
        <v>0</v>
      </c>
      <c r="G22" s="31">
        <v>15</v>
      </c>
      <c r="H22" s="31">
        <v>0</v>
      </c>
      <c r="I22" s="31">
        <f t="shared" si="0"/>
        <v>15</v>
      </c>
      <c r="J22" s="32">
        <v>0</v>
      </c>
      <c r="K22" s="32"/>
      <c r="L22" s="32"/>
      <c r="M22" s="32"/>
      <c r="N22" s="32">
        <v>15</v>
      </c>
      <c r="O22" s="33">
        <v>15</v>
      </c>
      <c r="P22" s="33"/>
      <c r="Q22" s="33">
        <v>0</v>
      </c>
      <c r="R22" s="32"/>
      <c r="S22" s="32"/>
      <c r="T22" s="32"/>
      <c r="U22" s="32">
        <f>M22+N22+P22+Q22+S22+T22</f>
        <v>15</v>
      </c>
      <c r="V22" s="31">
        <v>0</v>
      </c>
      <c r="W22" s="31">
        <v>31</v>
      </c>
      <c r="X22" s="31"/>
      <c r="Y22" s="31">
        <v>840</v>
      </c>
      <c r="Z22" s="46">
        <v>788</v>
      </c>
      <c r="AA22" s="31">
        <v>0</v>
      </c>
      <c r="AB22" s="31">
        <f t="shared" si="1"/>
        <v>175</v>
      </c>
      <c r="AC22" s="32">
        <v>175</v>
      </c>
      <c r="AD22" s="32">
        <v>0</v>
      </c>
      <c r="AE22" s="34">
        <f t="shared" si="2"/>
        <v>11.666666666666666</v>
      </c>
      <c r="AF22" s="34">
        <f t="shared" si="3"/>
        <v>10.666666666666666</v>
      </c>
      <c r="AG22" s="32">
        <f t="shared" si="4"/>
        <v>22.5</v>
      </c>
      <c r="AH22" s="32">
        <f t="shared" si="5"/>
        <v>146.25</v>
      </c>
      <c r="AI22" s="32"/>
      <c r="AJ22" s="32"/>
      <c r="AK22" s="32"/>
      <c r="AL22" s="32">
        <v>0</v>
      </c>
      <c r="AM22" s="32"/>
      <c r="BN22" s="33">
        <v>15</v>
      </c>
    </row>
    <row r="23" spans="1:66" ht="24.75" customHeight="1">
      <c r="A23" s="29">
        <v>13</v>
      </c>
      <c r="B23" s="30" t="s">
        <v>118</v>
      </c>
      <c r="C23" s="30" t="s">
        <v>53</v>
      </c>
      <c r="D23" s="30">
        <v>335.16</v>
      </c>
      <c r="E23" s="31">
        <v>74.25</v>
      </c>
      <c r="F23" s="31">
        <v>0</v>
      </c>
      <c r="G23" s="31">
        <v>120</v>
      </c>
      <c r="H23" s="31">
        <v>0</v>
      </c>
      <c r="I23" s="31">
        <f t="shared" si="0"/>
        <v>120</v>
      </c>
      <c r="J23" s="32"/>
      <c r="K23" s="32"/>
      <c r="L23" s="32"/>
      <c r="M23" s="32">
        <v>120</v>
      </c>
      <c r="N23" s="32">
        <v>0</v>
      </c>
      <c r="O23" s="33">
        <v>120</v>
      </c>
      <c r="P23" s="33"/>
      <c r="Q23" s="33">
        <v>0</v>
      </c>
      <c r="R23" s="32"/>
      <c r="S23" s="32"/>
      <c r="T23" s="32"/>
      <c r="U23" s="32">
        <v>90</v>
      </c>
      <c r="V23" s="31">
        <v>0</v>
      </c>
      <c r="W23" s="31">
        <v>90</v>
      </c>
      <c r="X23" s="31"/>
      <c r="Y23" s="31">
        <v>250</v>
      </c>
      <c r="Z23" s="46">
        <v>0</v>
      </c>
      <c r="AA23" s="31">
        <v>0</v>
      </c>
      <c r="AB23" s="31">
        <f t="shared" si="1"/>
        <v>0</v>
      </c>
      <c r="AC23" s="32">
        <v>0</v>
      </c>
      <c r="AD23" s="32">
        <v>0</v>
      </c>
      <c r="AE23" s="34">
        <f t="shared" si="2"/>
        <v>0</v>
      </c>
      <c r="AF23" s="34">
        <f t="shared" si="3"/>
        <v>-1</v>
      </c>
      <c r="AG23" s="32">
        <f t="shared" si="4"/>
        <v>180</v>
      </c>
      <c r="AH23" s="32">
        <f t="shared" si="5"/>
        <v>1170</v>
      </c>
      <c r="AI23" s="32"/>
      <c r="AJ23" s="32"/>
      <c r="AK23" s="32"/>
      <c r="AL23" s="32"/>
      <c r="AM23" s="32"/>
      <c r="BN23" s="33">
        <v>120</v>
      </c>
    </row>
    <row r="24" spans="1:66" ht="24.75" customHeight="1">
      <c r="A24" s="29">
        <v>13</v>
      </c>
      <c r="B24" s="30" t="s">
        <v>118</v>
      </c>
      <c r="C24" s="30" t="s">
        <v>108</v>
      </c>
      <c r="D24" s="30">
        <v>1032</v>
      </c>
      <c r="E24" s="31">
        <v>180</v>
      </c>
      <c r="F24" s="31">
        <v>0</v>
      </c>
      <c r="G24" s="31">
        <v>400</v>
      </c>
      <c r="H24" s="31">
        <v>0</v>
      </c>
      <c r="I24" s="31">
        <f t="shared" si="0"/>
        <v>400</v>
      </c>
      <c r="J24" s="32"/>
      <c r="K24" s="32"/>
      <c r="L24" s="32"/>
      <c r="M24" s="32"/>
      <c r="N24" s="32">
        <v>162</v>
      </c>
      <c r="O24" s="33">
        <v>162</v>
      </c>
      <c r="P24" s="33"/>
      <c r="Q24" s="33">
        <v>0</v>
      </c>
      <c r="R24" s="32"/>
      <c r="S24" s="32"/>
      <c r="T24" s="32"/>
      <c r="U24" s="32">
        <f>M24+N24+P24+Q24+S24+T24</f>
        <v>162</v>
      </c>
      <c r="V24" s="31">
        <v>0</v>
      </c>
      <c r="W24" s="31">
        <v>0</v>
      </c>
      <c r="X24" s="31"/>
      <c r="Y24" s="31">
        <v>1500</v>
      </c>
      <c r="Z24" s="46">
        <v>1500</v>
      </c>
      <c r="AA24" s="31">
        <v>0</v>
      </c>
      <c r="AB24" s="31">
        <f t="shared" si="1"/>
        <v>450</v>
      </c>
      <c r="AC24" s="32">
        <v>450</v>
      </c>
      <c r="AD24" s="32">
        <v>0</v>
      </c>
      <c r="AE24" s="34">
        <f t="shared" si="2"/>
        <v>1.125</v>
      </c>
      <c r="AF24" s="34">
        <f t="shared" si="3"/>
        <v>0.125</v>
      </c>
      <c r="AG24" s="32">
        <f t="shared" si="4"/>
        <v>600</v>
      </c>
      <c r="AH24" s="32">
        <f t="shared" si="5"/>
        <v>3900</v>
      </c>
      <c r="AI24" s="32"/>
      <c r="AJ24" s="32"/>
      <c r="AK24" s="32"/>
      <c r="AL24" s="32"/>
      <c r="AM24" s="32"/>
      <c r="BN24" s="33">
        <v>150</v>
      </c>
    </row>
    <row r="25" spans="1:66" ht="24.75" customHeight="1">
      <c r="A25" s="29">
        <v>14</v>
      </c>
      <c r="B25" s="30" t="s">
        <v>28</v>
      </c>
      <c r="C25" s="30" t="s">
        <v>28</v>
      </c>
      <c r="D25" s="30">
        <v>4249.46</v>
      </c>
      <c r="E25" s="31">
        <v>1463.41</v>
      </c>
      <c r="F25" s="31">
        <v>0</v>
      </c>
      <c r="G25" s="31">
        <v>1053</v>
      </c>
      <c r="H25" s="31">
        <v>0</v>
      </c>
      <c r="I25" s="31">
        <f t="shared" si="0"/>
        <v>853</v>
      </c>
      <c r="J25" s="32">
        <v>200</v>
      </c>
      <c r="K25" s="32"/>
      <c r="L25" s="32"/>
      <c r="M25" s="32">
        <v>28</v>
      </c>
      <c r="N25" s="32">
        <v>825</v>
      </c>
      <c r="O25" s="33">
        <v>853</v>
      </c>
      <c r="P25" s="33"/>
      <c r="Q25" s="33">
        <v>1618</v>
      </c>
      <c r="R25" s="32">
        <v>1618</v>
      </c>
      <c r="S25" s="32"/>
      <c r="T25" s="32"/>
      <c r="U25" s="32">
        <f>M25+N25+P25+Q25+S25+T25</f>
        <v>2471</v>
      </c>
      <c r="V25" s="31">
        <v>0</v>
      </c>
      <c r="W25" s="31">
        <v>2828.13</v>
      </c>
      <c r="X25" s="31"/>
      <c r="Y25" s="31">
        <v>10251.4</v>
      </c>
      <c r="Z25" s="46">
        <v>10251</v>
      </c>
      <c r="AA25" s="31">
        <v>0</v>
      </c>
      <c r="AB25" s="31">
        <f t="shared" si="1"/>
        <v>1800</v>
      </c>
      <c r="AC25" s="32">
        <v>1800</v>
      </c>
      <c r="AD25" s="32">
        <v>0</v>
      </c>
      <c r="AE25" s="34">
        <f t="shared" si="2"/>
        <v>2.1101992966002343</v>
      </c>
      <c r="AF25" s="34">
        <f t="shared" si="3"/>
        <v>0.7094017094017093</v>
      </c>
      <c r="AG25" s="32">
        <f t="shared" si="4"/>
        <v>1279.5</v>
      </c>
      <c r="AH25" s="32">
        <f t="shared" si="5"/>
        <v>8316.75</v>
      </c>
      <c r="AI25" s="32"/>
      <c r="AJ25" s="32"/>
      <c r="AK25" s="32"/>
      <c r="AL25" s="32">
        <v>200</v>
      </c>
      <c r="AM25" s="32"/>
      <c r="BN25" s="33">
        <v>853</v>
      </c>
    </row>
    <row r="26" spans="1:66" ht="24.75" customHeight="1">
      <c r="A26" s="29">
        <v>14</v>
      </c>
      <c r="B26" s="30" t="s">
        <v>28</v>
      </c>
      <c r="C26" s="30" t="s">
        <v>108</v>
      </c>
      <c r="D26" s="30">
        <v>0</v>
      </c>
      <c r="E26" s="31">
        <v>0</v>
      </c>
      <c r="F26" s="31">
        <v>0</v>
      </c>
      <c r="G26" s="31">
        <v>0</v>
      </c>
      <c r="H26" s="31">
        <v>0</v>
      </c>
      <c r="I26" s="31">
        <f t="shared" si="0"/>
        <v>0</v>
      </c>
      <c r="J26" s="32"/>
      <c r="K26" s="32"/>
      <c r="L26" s="32"/>
      <c r="M26" s="32"/>
      <c r="N26" s="32">
        <v>0</v>
      </c>
      <c r="O26" s="33">
        <v>0</v>
      </c>
      <c r="P26" s="33"/>
      <c r="Q26" s="33">
        <v>0</v>
      </c>
      <c r="R26" s="32"/>
      <c r="S26" s="32"/>
      <c r="T26" s="32"/>
      <c r="U26" s="32">
        <f>M26+N26+P26+Q26+S26+T26</f>
        <v>0</v>
      </c>
      <c r="V26" s="31">
        <v>0</v>
      </c>
      <c r="W26" s="31">
        <v>0</v>
      </c>
      <c r="X26" s="31"/>
      <c r="Y26" s="31">
        <v>0</v>
      </c>
      <c r="Z26" s="46">
        <f>AB26*6.5</f>
        <v>0</v>
      </c>
      <c r="AA26" s="31">
        <v>0</v>
      </c>
      <c r="AB26" s="31">
        <f t="shared" si="1"/>
        <v>0</v>
      </c>
      <c r="AC26" s="32"/>
      <c r="AD26" s="32">
        <v>0</v>
      </c>
      <c r="AE26" s="34">
        <f>IF(I26&lt;&gt;0,(AC26/I26),AC26%)</f>
        <v>0</v>
      </c>
      <c r="AF26" s="34">
        <f t="shared" si="3"/>
        <v>0</v>
      </c>
      <c r="AG26" s="32">
        <f t="shared" si="4"/>
        <v>0</v>
      </c>
      <c r="AH26" s="32">
        <f t="shared" si="5"/>
        <v>0</v>
      </c>
      <c r="AI26" s="32"/>
      <c r="AJ26" s="32"/>
      <c r="AK26" s="32"/>
      <c r="AL26" s="32"/>
      <c r="AM26" s="32"/>
      <c r="BN26" s="33">
        <v>0</v>
      </c>
    </row>
    <row r="27" spans="1:66" ht="24.75" customHeight="1">
      <c r="A27" s="29">
        <v>15</v>
      </c>
      <c r="B27" s="30" t="s">
        <v>119</v>
      </c>
      <c r="C27" s="30" t="s">
        <v>120</v>
      </c>
      <c r="D27" s="30">
        <v>853.8</v>
      </c>
      <c r="E27" s="31">
        <v>341.29</v>
      </c>
      <c r="F27" s="31">
        <v>0</v>
      </c>
      <c r="G27" s="31">
        <v>142</v>
      </c>
      <c r="H27" s="31">
        <v>0</v>
      </c>
      <c r="I27" s="31">
        <f t="shared" si="0"/>
        <v>142</v>
      </c>
      <c r="J27" s="32">
        <v>0</v>
      </c>
      <c r="K27" s="32"/>
      <c r="L27" s="32"/>
      <c r="M27" s="32"/>
      <c r="N27" s="32">
        <v>142</v>
      </c>
      <c r="O27" s="33">
        <v>142</v>
      </c>
      <c r="P27" s="33"/>
      <c r="Q27" s="33">
        <v>0</v>
      </c>
      <c r="R27" s="32"/>
      <c r="S27" s="32"/>
      <c r="T27" s="32"/>
      <c r="U27" s="32">
        <f>M27+N27+P27+Q27+S27+T27</f>
        <v>142</v>
      </c>
      <c r="V27" s="31">
        <v>0</v>
      </c>
      <c r="W27" s="31">
        <v>340.25</v>
      </c>
      <c r="X27" s="31"/>
      <c r="Y27" s="31">
        <v>2566.75</v>
      </c>
      <c r="Z27" s="46">
        <v>1898</v>
      </c>
      <c r="AA27" s="31">
        <v>0</v>
      </c>
      <c r="AB27" s="31">
        <f t="shared" si="1"/>
        <v>215</v>
      </c>
      <c r="AC27" s="32">
        <v>215</v>
      </c>
      <c r="AD27" s="32">
        <v>0</v>
      </c>
      <c r="AE27" s="34">
        <f aca="true" t="shared" si="7" ref="AE27:AE58">IF(I27&lt;&gt;0,(AC27/I27),I27/100)</f>
        <v>1.5140845070422535</v>
      </c>
      <c r="AF27" s="34">
        <f t="shared" si="3"/>
        <v>0.5140845070422535</v>
      </c>
      <c r="AG27" s="32">
        <f t="shared" si="4"/>
        <v>213</v>
      </c>
      <c r="AH27" s="32">
        <f t="shared" si="5"/>
        <v>1384.5</v>
      </c>
      <c r="AI27" s="32"/>
      <c r="AJ27" s="32"/>
      <c r="AK27" s="32"/>
      <c r="AL27" s="32">
        <v>0</v>
      </c>
      <c r="AM27" s="32"/>
      <c r="BN27" s="33">
        <v>142</v>
      </c>
    </row>
    <row r="28" spans="1:66" ht="24.75" customHeight="1">
      <c r="A28" s="29">
        <v>16</v>
      </c>
      <c r="B28" s="30" t="s">
        <v>121</v>
      </c>
      <c r="C28" s="30" t="s">
        <v>41</v>
      </c>
      <c r="D28" s="30">
        <v>94</v>
      </c>
      <c r="E28" s="31">
        <v>29.81</v>
      </c>
      <c r="F28" s="31">
        <v>0</v>
      </c>
      <c r="G28" s="31">
        <v>20</v>
      </c>
      <c r="H28" s="31">
        <v>0</v>
      </c>
      <c r="I28" s="31">
        <f t="shared" si="0"/>
        <v>20</v>
      </c>
      <c r="J28" s="32">
        <v>0</v>
      </c>
      <c r="K28" s="32"/>
      <c r="L28" s="32"/>
      <c r="M28" s="32"/>
      <c r="N28" s="32">
        <v>20</v>
      </c>
      <c r="O28" s="33">
        <v>20</v>
      </c>
      <c r="P28" s="33"/>
      <c r="Q28" s="33">
        <v>0</v>
      </c>
      <c r="R28" s="32"/>
      <c r="S28" s="32"/>
      <c r="T28" s="32"/>
      <c r="U28" s="32">
        <f>M28+N28+P28+Q28+S28+T28</f>
        <v>20</v>
      </c>
      <c r="V28" s="31">
        <v>0</v>
      </c>
      <c r="W28" s="31">
        <v>20</v>
      </c>
      <c r="X28" s="31"/>
      <c r="Y28" s="31">
        <v>198</v>
      </c>
      <c r="Z28" s="46">
        <f>AB28*6.5</f>
        <v>195</v>
      </c>
      <c r="AA28" s="31">
        <v>31.36</v>
      </c>
      <c r="AB28" s="31">
        <f t="shared" si="1"/>
        <v>30</v>
      </c>
      <c r="AC28" s="32">
        <v>30</v>
      </c>
      <c r="AD28" s="32">
        <v>0</v>
      </c>
      <c r="AE28" s="34">
        <f t="shared" si="7"/>
        <v>1.5</v>
      </c>
      <c r="AF28" s="34">
        <f t="shared" si="3"/>
        <v>0.5</v>
      </c>
      <c r="AG28" s="32">
        <f t="shared" si="4"/>
        <v>30</v>
      </c>
      <c r="AH28" s="32">
        <f t="shared" si="5"/>
        <v>195</v>
      </c>
      <c r="AI28" s="32"/>
      <c r="AJ28" s="32"/>
      <c r="AK28" s="32"/>
      <c r="AL28" s="32">
        <v>0</v>
      </c>
      <c r="AM28" s="32"/>
      <c r="BN28" s="33">
        <v>20</v>
      </c>
    </row>
    <row r="29" spans="1:66" ht="24.75" customHeight="1">
      <c r="A29" s="29">
        <v>17</v>
      </c>
      <c r="B29" s="30" t="s">
        <v>51</v>
      </c>
      <c r="C29" s="30" t="s">
        <v>122</v>
      </c>
      <c r="D29" s="30">
        <v>25153.77</v>
      </c>
      <c r="E29" s="31">
        <v>5472.26</v>
      </c>
      <c r="F29" s="31">
        <v>368.84</v>
      </c>
      <c r="G29" s="31">
        <v>9285</v>
      </c>
      <c r="H29" s="31">
        <v>963.03</v>
      </c>
      <c r="I29" s="31">
        <f t="shared" si="0"/>
        <v>9085</v>
      </c>
      <c r="J29" s="32">
        <v>200</v>
      </c>
      <c r="K29" s="32"/>
      <c r="L29" s="32"/>
      <c r="M29" s="32">
        <v>2604</v>
      </c>
      <c r="N29" s="32">
        <v>8881</v>
      </c>
      <c r="O29" s="33">
        <f>9085+2400</f>
        <v>11485</v>
      </c>
      <c r="P29" s="33"/>
      <c r="Q29" s="33">
        <v>200</v>
      </c>
      <c r="R29" s="32">
        <v>200</v>
      </c>
      <c r="S29" s="32"/>
      <c r="T29" s="32"/>
      <c r="U29" s="32">
        <v>9391</v>
      </c>
      <c r="V29" s="31">
        <v>1100</v>
      </c>
      <c r="W29" s="31">
        <v>20515.56</v>
      </c>
      <c r="X29" s="31">
        <v>1100</v>
      </c>
      <c r="Y29" s="31">
        <v>161780.22</v>
      </c>
      <c r="Z29" s="46">
        <v>126395</v>
      </c>
      <c r="AA29" s="31">
        <v>18650</v>
      </c>
      <c r="AB29" s="31">
        <f t="shared" si="1"/>
        <v>16200</v>
      </c>
      <c r="AC29" s="32">
        <v>16200</v>
      </c>
      <c r="AD29" s="32">
        <v>5119</v>
      </c>
      <c r="AE29" s="34">
        <f t="shared" si="7"/>
        <v>1.7831590533847002</v>
      </c>
      <c r="AF29" s="34">
        <f t="shared" si="3"/>
        <v>0.7447495961227786</v>
      </c>
      <c r="AG29" s="32">
        <f t="shared" si="4"/>
        <v>13627.5</v>
      </c>
      <c r="AH29" s="32">
        <f t="shared" si="5"/>
        <v>88578.75</v>
      </c>
      <c r="AI29" s="32">
        <v>963.03</v>
      </c>
      <c r="AJ29" s="32"/>
      <c r="AK29" s="32"/>
      <c r="AL29" s="32">
        <v>200</v>
      </c>
      <c r="AM29" s="32">
        <v>963.03</v>
      </c>
      <c r="BN29" s="33">
        <f>9085+2400</f>
        <v>11485</v>
      </c>
    </row>
    <row r="30" spans="1:66" ht="24.75" customHeight="1">
      <c r="A30" s="29">
        <v>18</v>
      </c>
      <c r="B30" s="30" t="s">
        <v>123</v>
      </c>
      <c r="C30" s="30" t="s">
        <v>122</v>
      </c>
      <c r="D30" s="30">
        <v>680.15</v>
      </c>
      <c r="E30" s="31">
        <v>193.48</v>
      </c>
      <c r="F30" s="31"/>
      <c r="G30" s="31">
        <v>200</v>
      </c>
      <c r="H30" s="31">
        <v>0</v>
      </c>
      <c r="I30" s="31">
        <f t="shared" si="0"/>
        <v>200</v>
      </c>
      <c r="J30" s="32">
        <v>0</v>
      </c>
      <c r="K30" s="32">
        <v>0</v>
      </c>
      <c r="L30" s="32"/>
      <c r="M30" s="32"/>
      <c r="N30" s="32">
        <v>200</v>
      </c>
      <c r="O30" s="33">
        <v>200</v>
      </c>
      <c r="P30" s="33"/>
      <c r="Q30" s="33">
        <v>0</v>
      </c>
      <c r="R30" s="32"/>
      <c r="S30" s="32"/>
      <c r="T30" s="32"/>
      <c r="U30" s="32">
        <f>M30+N30+P30+Q30+S30+T30</f>
        <v>200</v>
      </c>
      <c r="V30" s="31">
        <v>13.03</v>
      </c>
      <c r="W30" s="31">
        <v>253.81</v>
      </c>
      <c r="X30" s="31">
        <v>13.03</v>
      </c>
      <c r="Y30" s="31">
        <v>3450</v>
      </c>
      <c r="Z30" s="46">
        <v>2172</v>
      </c>
      <c r="AA30" s="31">
        <v>552</v>
      </c>
      <c r="AB30" s="31">
        <f t="shared" si="1"/>
        <v>300</v>
      </c>
      <c r="AC30" s="32">
        <v>300</v>
      </c>
      <c r="AD30" s="32">
        <v>27.2</v>
      </c>
      <c r="AE30" s="34">
        <f t="shared" si="7"/>
        <v>1.5</v>
      </c>
      <c r="AF30" s="34">
        <f t="shared" si="3"/>
        <v>0.5</v>
      </c>
      <c r="AG30" s="32">
        <f t="shared" si="4"/>
        <v>300</v>
      </c>
      <c r="AH30" s="32">
        <f t="shared" si="5"/>
        <v>1950</v>
      </c>
      <c r="AI30" s="32"/>
      <c r="AJ30" s="32">
        <v>0</v>
      </c>
      <c r="AK30" s="32"/>
      <c r="AL30" s="32">
        <v>0</v>
      </c>
      <c r="AM30" s="32"/>
      <c r="BN30" s="33">
        <v>200</v>
      </c>
    </row>
    <row r="31" spans="1:66" ht="24.75" customHeight="1">
      <c r="A31" s="29">
        <v>19</v>
      </c>
      <c r="B31" s="30" t="s">
        <v>124</v>
      </c>
      <c r="C31" s="30" t="s">
        <v>47</v>
      </c>
      <c r="D31" s="30">
        <f>1556.63+23.3</f>
        <v>1579.93</v>
      </c>
      <c r="E31" s="31">
        <v>303.8</v>
      </c>
      <c r="F31" s="31">
        <v>0</v>
      </c>
      <c r="G31" s="31">
        <v>1000</v>
      </c>
      <c r="H31" s="31">
        <v>0</v>
      </c>
      <c r="I31" s="31">
        <f t="shared" si="0"/>
        <v>1000</v>
      </c>
      <c r="J31" s="32">
        <v>0</v>
      </c>
      <c r="K31" s="32">
        <v>0</v>
      </c>
      <c r="L31" s="32"/>
      <c r="M31" s="32"/>
      <c r="N31" s="32">
        <v>200</v>
      </c>
      <c r="O31" s="33">
        <v>200</v>
      </c>
      <c r="P31" s="33"/>
      <c r="Q31" s="33">
        <v>0</v>
      </c>
      <c r="R31" s="32"/>
      <c r="S31" s="32"/>
      <c r="T31" s="32"/>
      <c r="U31" s="32">
        <f>M31+N31+P31+Q31+S31+T31</f>
        <v>200</v>
      </c>
      <c r="V31" s="31">
        <v>0</v>
      </c>
      <c r="W31" s="31">
        <v>500</v>
      </c>
      <c r="X31" s="31"/>
      <c r="Y31" s="31">
        <v>25889.8</v>
      </c>
      <c r="Z31" s="46">
        <v>14295</v>
      </c>
      <c r="AA31" s="31">
        <v>0</v>
      </c>
      <c r="AB31" s="31">
        <f t="shared" si="1"/>
        <v>2500</v>
      </c>
      <c r="AC31" s="32">
        <v>2500</v>
      </c>
      <c r="AD31" s="32">
        <v>0</v>
      </c>
      <c r="AE31" s="34">
        <f t="shared" si="7"/>
        <v>2.5</v>
      </c>
      <c r="AF31" s="34">
        <f t="shared" si="3"/>
        <v>1.5</v>
      </c>
      <c r="AG31" s="32">
        <f t="shared" si="4"/>
        <v>1500</v>
      </c>
      <c r="AH31" s="32">
        <f t="shared" si="5"/>
        <v>9750</v>
      </c>
      <c r="AI31" s="32"/>
      <c r="AJ31" s="32">
        <v>0</v>
      </c>
      <c r="AK31" s="32"/>
      <c r="AL31" s="32">
        <v>0</v>
      </c>
      <c r="AM31" s="32"/>
      <c r="BN31" s="33">
        <v>200</v>
      </c>
    </row>
    <row r="32" spans="1:66" ht="24.75" customHeight="1">
      <c r="A32" s="29">
        <v>20</v>
      </c>
      <c r="B32" s="30" t="s">
        <v>125</v>
      </c>
      <c r="C32" s="30" t="s">
        <v>108</v>
      </c>
      <c r="D32" s="30">
        <v>170.18</v>
      </c>
      <c r="E32" s="31">
        <v>34.95</v>
      </c>
      <c r="F32" s="31">
        <v>0</v>
      </c>
      <c r="G32" s="31">
        <v>35</v>
      </c>
      <c r="H32" s="31">
        <v>0</v>
      </c>
      <c r="I32" s="31">
        <f t="shared" si="0"/>
        <v>35</v>
      </c>
      <c r="J32" s="32"/>
      <c r="K32" s="32"/>
      <c r="L32" s="32"/>
      <c r="M32" s="32"/>
      <c r="N32" s="32">
        <v>35</v>
      </c>
      <c r="O32" s="33">
        <v>35</v>
      </c>
      <c r="P32" s="33"/>
      <c r="Q32" s="33">
        <v>0</v>
      </c>
      <c r="R32" s="32"/>
      <c r="S32" s="32"/>
      <c r="T32" s="32"/>
      <c r="U32" s="32">
        <f>M32+N32+P32+Q32+S32+T32</f>
        <v>35</v>
      </c>
      <c r="V32" s="31">
        <v>0</v>
      </c>
      <c r="W32" s="31">
        <v>35</v>
      </c>
      <c r="X32" s="31"/>
      <c r="Y32" s="31">
        <v>375</v>
      </c>
      <c r="Z32" s="46">
        <f>AB32*6.5</f>
        <v>325</v>
      </c>
      <c r="AA32" s="31">
        <v>0</v>
      </c>
      <c r="AB32" s="31">
        <f t="shared" si="1"/>
        <v>50</v>
      </c>
      <c r="AC32" s="32">
        <v>50</v>
      </c>
      <c r="AD32" s="32">
        <v>0</v>
      </c>
      <c r="AE32" s="34">
        <f t="shared" si="7"/>
        <v>1.4285714285714286</v>
      </c>
      <c r="AF32" s="34">
        <f t="shared" si="3"/>
        <v>0.4285714285714286</v>
      </c>
      <c r="AG32" s="32">
        <f t="shared" si="4"/>
        <v>52.5</v>
      </c>
      <c r="AH32" s="32">
        <f t="shared" si="5"/>
        <v>341.25</v>
      </c>
      <c r="AI32" s="32"/>
      <c r="AJ32" s="32"/>
      <c r="AK32" s="32"/>
      <c r="AL32" s="32"/>
      <c r="AM32" s="32"/>
      <c r="BN32" s="33">
        <v>35</v>
      </c>
    </row>
    <row r="33" spans="1:66" ht="24.75" customHeight="1">
      <c r="A33" s="29">
        <v>21</v>
      </c>
      <c r="B33" s="30" t="s">
        <v>37</v>
      </c>
      <c r="C33" s="30" t="s">
        <v>37</v>
      </c>
      <c r="D33" s="30">
        <v>20001.51</v>
      </c>
      <c r="E33" s="31">
        <v>4221.73</v>
      </c>
      <c r="F33" s="31">
        <v>121.66</v>
      </c>
      <c r="G33" s="31">
        <v>7250</v>
      </c>
      <c r="H33" s="31">
        <v>188.35</v>
      </c>
      <c r="I33" s="31">
        <f t="shared" si="0"/>
        <v>7220</v>
      </c>
      <c r="J33" s="32">
        <v>30</v>
      </c>
      <c r="K33" s="32"/>
      <c r="L33" s="32"/>
      <c r="M33" s="32">
        <v>20</v>
      </c>
      <c r="N33" s="32">
        <v>8900</v>
      </c>
      <c r="O33" s="33">
        <f>7220+1700</f>
        <v>8920</v>
      </c>
      <c r="P33" s="33">
        <v>30</v>
      </c>
      <c r="Q33" s="33">
        <v>0</v>
      </c>
      <c r="R33" s="32">
        <v>30</v>
      </c>
      <c r="S33" s="32"/>
      <c r="T33" s="32"/>
      <c r="U33" s="32">
        <v>8933.98</v>
      </c>
      <c r="V33" s="31">
        <v>388.35</v>
      </c>
      <c r="W33" s="31">
        <v>10230.5</v>
      </c>
      <c r="X33" s="31">
        <v>388.35</v>
      </c>
      <c r="Y33" s="31">
        <v>37280</v>
      </c>
      <c r="Z33" s="46">
        <v>37200</v>
      </c>
      <c r="AA33" s="31">
        <v>4370</v>
      </c>
      <c r="AB33" s="31">
        <f t="shared" si="1"/>
        <v>9130</v>
      </c>
      <c r="AC33" s="32">
        <v>9130</v>
      </c>
      <c r="AD33" s="32">
        <v>785</v>
      </c>
      <c r="AE33" s="34">
        <f t="shared" si="7"/>
        <v>1.2645429362880887</v>
      </c>
      <c r="AF33" s="34">
        <f t="shared" si="3"/>
        <v>0.2593103448275862</v>
      </c>
      <c r="AG33" s="32">
        <f t="shared" si="4"/>
        <v>10830</v>
      </c>
      <c r="AH33" s="32">
        <f t="shared" si="5"/>
        <v>70395</v>
      </c>
      <c r="AI33" s="32">
        <v>188.35</v>
      </c>
      <c r="AJ33" s="32"/>
      <c r="AK33" s="32"/>
      <c r="AL33" s="32">
        <v>30</v>
      </c>
      <c r="AM33" s="32">
        <v>188.35</v>
      </c>
      <c r="BN33" s="33">
        <f>7220+1700</f>
        <v>8920</v>
      </c>
    </row>
    <row r="34" spans="1:66" ht="24.75" customHeight="1">
      <c r="A34" s="29">
        <v>22</v>
      </c>
      <c r="B34" s="30" t="s">
        <v>55</v>
      </c>
      <c r="C34" s="30" t="s">
        <v>55</v>
      </c>
      <c r="D34" s="30">
        <v>1024.7</v>
      </c>
      <c r="E34" s="31">
        <v>145.7</v>
      </c>
      <c r="F34" s="31">
        <v>0</v>
      </c>
      <c r="G34" s="31">
        <v>200</v>
      </c>
      <c r="H34" s="31">
        <v>0</v>
      </c>
      <c r="I34" s="31">
        <f t="shared" si="0"/>
        <v>200</v>
      </c>
      <c r="J34" s="32"/>
      <c r="K34" s="32"/>
      <c r="L34" s="32"/>
      <c r="M34" s="32">
        <v>25</v>
      </c>
      <c r="N34" s="32">
        <v>100</v>
      </c>
      <c r="O34" s="33">
        <v>125</v>
      </c>
      <c r="P34" s="33"/>
      <c r="Q34" s="33">
        <v>0</v>
      </c>
      <c r="R34" s="32"/>
      <c r="S34" s="32"/>
      <c r="T34" s="32"/>
      <c r="U34" s="32">
        <v>101.95</v>
      </c>
      <c r="V34" s="31">
        <v>0</v>
      </c>
      <c r="W34" s="31">
        <v>145.24</v>
      </c>
      <c r="X34" s="31"/>
      <c r="Y34" s="31">
        <v>1322.45</v>
      </c>
      <c r="Z34" s="46">
        <v>1300</v>
      </c>
      <c r="AA34" s="31">
        <v>0</v>
      </c>
      <c r="AB34" s="31">
        <f t="shared" si="1"/>
        <v>230</v>
      </c>
      <c r="AC34" s="32">
        <v>230</v>
      </c>
      <c r="AD34" s="32">
        <v>0</v>
      </c>
      <c r="AE34" s="34">
        <f t="shared" si="7"/>
        <v>1.15</v>
      </c>
      <c r="AF34" s="34">
        <f t="shared" si="3"/>
        <v>0.1499999999999999</v>
      </c>
      <c r="AG34" s="32">
        <f t="shared" si="4"/>
        <v>300</v>
      </c>
      <c r="AH34" s="32">
        <f t="shared" si="5"/>
        <v>1950</v>
      </c>
      <c r="AI34" s="32"/>
      <c r="AJ34" s="32"/>
      <c r="AK34" s="32"/>
      <c r="AL34" s="32"/>
      <c r="AM34" s="32"/>
      <c r="BN34" s="33">
        <v>200</v>
      </c>
    </row>
    <row r="35" spans="1:66" ht="24.75" customHeight="1">
      <c r="A35" s="29">
        <v>22</v>
      </c>
      <c r="B35" s="30" t="s">
        <v>55</v>
      </c>
      <c r="C35" s="30" t="s">
        <v>61</v>
      </c>
      <c r="D35" s="30">
        <v>0</v>
      </c>
      <c r="E35" s="31">
        <v>0</v>
      </c>
      <c r="F35" s="31">
        <v>0</v>
      </c>
      <c r="G35" s="31">
        <v>0</v>
      </c>
      <c r="H35" s="31">
        <v>0</v>
      </c>
      <c r="I35" s="31">
        <f aca="true" t="shared" si="8" ref="I35:I66">G35-J35-K35-L35</f>
        <v>0</v>
      </c>
      <c r="J35" s="32"/>
      <c r="K35" s="32"/>
      <c r="L35" s="32"/>
      <c r="M35" s="32"/>
      <c r="N35" s="32">
        <v>0</v>
      </c>
      <c r="O35" s="33">
        <v>0</v>
      </c>
      <c r="P35" s="33"/>
      <c r="Q35" s="33">
        <v>0</v>
      </c>
      <c r="R35" s="32"/>
      <c r="S35" s="32"/>
      <c r="T35" s="32"/>
      <c r="U35" s="32">
        <f>M35+N35+P35+Q35+S35+T35</f>
        <v>0</v>
      </c>
      <c r="V35" s="31">
        <v>0</v>
      </c>
      <c r="W35" s="31">
        <v>0</v>
      </c>
      <c r="X35" s="31"/>
      <c r="Y35" s="31">
        <v>0</v>
      </c>
      <c r="Z35" s="46">
        <f>AB35*6.5</f>
        <v>0</v>
      </c>
      <c r="AA35" s="31">
        <v>0</v>
      </c>
      <c r="AB35" s="31">
        <f aca="true" t="shared" si="9" ref="AB35:AB55">+AC35</f>
        <v>0</v>
      </c>
      <c r="AC35" s="32"/>
      <c r="AD35" s="32">
        <v>0</v>
      </c>
      <c r="AE35" s="34">
        <f t="shared" si="7"/>
        <v>0</v>
      </c>
      <c r="AF35" s="34">
        <f aca="true" t="shared" si="10" ref="AF35:AF66">IF(G35&lt;&gt;0,(AC35/G35)-100%,AC35/100)</f>
        <v>0</v>
      </c>
      <c r="AG35" s="32">
        <f aca="true" t="shared" si="11" ref="AG35:AG66">I35*1.5</f>
        <v>0</v>
      </c>
      <c r="AH35" s="32">
        <f aca="true" t="shared" si="12" ref="AH35:AH66">AG35*6.5</f>
        <v>0</v>
      </c>
      <c r="AI35" s="32"/>
      <c r="AJ35" s="32"/>
      <c r="AK35" s="32"/>
      <c r="AL35" s="32"/>
      <c r="AM35" s="32"/>
      <c r="BN35" s="33">
        <v>0</v>
      </c>
    </row>
    <row r="36" spans="1:66" ht="24.75" customHeight="1">
      <c r="A36" s="29">
        <v>23</v>
      </c>
      <c r="B36" s="30" t="s">
        <v>126</v>
      </c>
      <c r="C36" s="30" t="s">
        <v>108</v>
      </c>
      <c r="D36" s="30">
        <v>191.82</v>
      </c>
      <c r="E36" s="31">
        <v>26.82</v>
      </c>
      <c r="F36" s="31">
        <v>0</v>
      </c>
      <c r="G36" s="31">
        <v>30</v>
      </c>
      <c r="H36" s="31">
        <v>0</v>
      </c>
      <c r="I36" s="31">
        <f t="shared" si="8"/>
        <v>30</v>
      </c>
      <c r="J36" s="32"/>
      <c r="K36" s="32"/>
      <c r="L36" s="32"/>
      <c r="M36" s="32"/>
      <c r="N36" s="32">
        <v>30</v>
      </c>
      <c r="O36" s="33">
        <v>30</v>
      </c>
      <c r="P36" s="33"/>
      <c r="Q36" s="33">
        <v>0</v>
      </c>
      <c r="R36" s="32"/>
      <c r="S36" s="32"/>
      <c r="T36" s="32"/>
      <c r="U36" s="32">
        <f>M36+N36+P36+Q36+S36+T36</f>
        <v>30</v>
      </c>
      <c r="V36" s="31">
        <v>0</v>
      </c>
      <c r="W36" s="31">
        <v>50</v>
      </c>
      <c r="X36" s="31"/>
      <c r="Y36" s="31">
        <v>450</v>
      </c>
      <c r="Z36" s="46">
        <f>AB36*6.5</f>
        <v>390</v>
      </c>
      <c r="AA36" s="31">
        <v>0</v>
      </c>
      <c r="AB36" s="31">
        <f t="shared" si="9"/>
        <v>60</v>
      </c>
      <c r="AC36" s="32">
        <v>60</v>
      </c>
      <c r="AD36" s="32">
        <v>0</v>
      </c>
      <c r="AE36" s="34">
        <f t="shared" si="7"/>
        <v>2</v>
      </c>
      <c r="AF36" s="34">
        <f t="shared" si="10"/>
        <v>1</v>
      </c>
      <c r="AG36" s="32">
        <f t="shared" si="11"/>
        <v>45</v>
      </c>
      <c r="AH36" s="32">
        <f t="shared" si="12"/>
        <v>292.5</v>
      </c>
      <c r="AI36" s="32"/>
      <c r="AJ36" s="32"/>
      <c r="AK36" s="32"/>
      <c r="AL36" s="32"/>
      <c r="AM36" s="32"/>
      <c r="BN36" s="33">
        <v>30</v>
      </c>
    </row>
    <row r="37" spans="1:66" ht="24.75" customHeight="1">
      <c r="A37" s="29">
        <v>24</v>
      </c>
      <c r="B37" s="30" t="s">
        <v>127</v>
      </c>
      <c r="C37" s="30" t="s">
        <v>57</v>
      </c>
      <c r="D37" s="30">
        <v>2280.99</v>
      </c>
      <c r="E37" s="31">
        <v>373.11</v>
      </c>
      <c r="F37" s="31">
        <v>49.31</v>
      </c>
      <c r="G37" s="31">
        <v>590</v>
      </c>
      <c r="H37" s="31">
        <v>101</v>
      </c>
      <c r="I37" s="31">
        <f t="shared" si="8"/>
        <v>590</v>
      </c>
      <c r="J37" s="32"/>
      <c r="K37" s="32"/>
      <c r="L37" s="32"/>
      <c r="M37" s="32">
        <v>136</v>
      </c>
      <c r="N37" s="32">
        <v>454</v>
      </c>
      <c r="O37" s="33">
        <v>590</v>
      </c>
      <c r="P37" s="33"/>
      <c r="Q37" s="33">
        <v>0</v>
      </c>
      <c r="R37" s="32"/>
      <c r="S37" s="32"/>
      <c r="T37" s="32"/>
      <c r="U37" s="32">
        <f>M37+N37+P37+Q37+S37+T37</f>
        <v>590</v>
      </c>
      <c r="V37" s="31">
        <v>101</v>
      </c>
      <c r="W37" s="31">
        <v>1583.59</v>
      </c>
      <c r="X37" s="31">
        <v>101</v>
      </c>
      <c r="Y37" s="31">
        <v>17895.29</v>
      </c>
      <c r="Z37" s="46">
        <v>12043</v>
      </c>
      <c r="AA37" s="31">
        <v>1030.65</v>
      </c>
      <c r="AB37" s="31">
        <f t="shared" si="9"/>
        <v>2500</v>
      </c>
      <c r="AC37" s="32">
        <v>2500</v>
      </c>
      <c r="AD37" s="32">
        <v>212.13</v>
      </c>
      <c r="AE37" s="34">
        <f t="shared" si="7"/>
        <v>4.237288135593221</v>
      </c>
      <c r="AF37" s="34">
        <f t="shared" si="10"/>
        <v>3.2372881355932206</v>
      </c>
      <c r="AG37" s="32">
        <f t="shared" si="11"/>
        <v>885</v>
      </c>
      <c r="AH37" s="32">
        <f t="shared" si="12"/>
        <v>5752.5</v>
      </c>
      <c r="AI37" s="32">
        <v>101</v>
      </c>
      <c r="AJ37" s="32"/>
      <c r="AK37" s="32"/>
      <c r="AL37" s="32"/>
      <c r="AM37" s="32">
        <v>101</v>
      </c>
      <c r="BN37" s="33">
        <v>590</v>
      </c>
    </row>
    <row r="38" spans="1:66" ht="24.75" customHeight="1">
      <c r="A38" s="29">
        <v>25</v>
      </c>
      <c r="B38" s="30" t="s">
        <v>128</v>
      </c>
      <c r="C38" s="30" t="s">
        <v>50</v>
      </c>
      <c r="D38" s="30">
        <v>937.8</v>
      </c>
      <c r="E38" s="31">
        <v>255.8</v>
      </c>
      <c r="F38" s="31">
        <v>0</v>
      </c>
      <c r="G38" s="31">
        <v>220</v>
      </c>
      <c r="H38" s="31">
        <v>0</v>
      </c>
      <c r="I38" s="31">
        <f t="shared" si="8"/>
        <v>220</v>
      </c>
      <c r="J38" s="32">
        <v>0</v>
      </c>
      <c r="K38" s="32">
        <v>0</v>
      </c>
      <c r="L38" s="32"/>
      <c r="M38" s="32">
        <v>200</v>
      </c>
      <c r="N38" s="32">
        <v>20</v>
      </c>
      <c r="O38" s="33">
        <v>220</v>
      </c>
      <c r="P38" s="33"/>
      <c r="Q38" s="33">
        <v>0</v>
      </c>
      <c r="R38" s="32"/>
      <c r="S38" s="32">
        <v>0</v>
      </c>
      <c r="T38" s="32"/>
      <c r="U38" s="32">
        <v>270</v>
      </c>
      <c r="V38" s="31">
        <v>0</v>
      </c>
      <c r="W38" s="31">
        <v>276</v>
      </c>
      <c r="X38" s="31"/>
      <c r="Y38" s="31">
        <v>983</v>
      </c>
      <c r="Z38" s="46">
        <v>983</v>
      </c>
      <c r="AA38" s="31">
        <v>0</v>
      </c>
      <c r="AB38" s="31">
        <f t="shared" si="9"/>
        <v>220</v>
      </c>
      <c r="AC38" s="32">
        <v>220</v>
      </c>
      <c r="AD38" s="32">
        <v>0</v>
      </c>
      <c r="AE38" s="34">
        <f t="shared" si="7"/>
        <v>1</v>
      </c>
      <c r="AF38" s="34">
        <f t="shared" si="10"/>
        <v>0</v>
      </c>
      <c r="AG38" s="32">
        <f t="shared" si="11"/>
        <v>330</v>
      </c>
      <c r="AH38" s="32">
        <f t="shared" si="12"/>
        <v>2145</v>
      </c>
      <c r="AI38" s="32"/>
      <c r="AJ38" s="32">
        <v>0</v>
      </c>
      <c r="AK38" s="32"/>
      <c r="AL38" s="32">
        <v>0</v>
      </c>
      <c r="AM38" s="32"/>
      <c r="BN38" s="33">
        <v>220</v>
      </c>
    </row>
    <row r="39" spans="1:66" ht="24.75" customHeight="1">
      <c r="A39" s="29">
        <v>26</v>
      </c>
      <c r="B39" s="30" t="s">
        <v>129</v>
      </c>
      <c r="C39" s="30" t="s">
        <v>130</v>
      </c>
      <c r="D39" s="30">
        <v>20</v>
      </c>
      <c r="E39" s="31">
        <v>5</v>
      </c>
      <c r="F39" s="31">
        <v>0</v>
      </c>
      <c r="G39" s="31">
        <v>5</v>
      </c>
      <c r="H39" s="31">
        <v>0</v>
      </c>
      <c r="I39" s="31">
        <f t="shared" si="8"/>
        <v>5</v>
      </c>
      <c r="J39" s="32">
        <v>0</v>
      </c>
      <c r="K39" s="32">
        <v>0</v>
      </c>
      <c r="L39" s="32"/>
      <c r="M39" s="32"/>
      <c r="N39" s="32">
        <v>5</v>
      </c>
      <c r="O39" s="33">
        <v>5</v>
      </c>
      <c r="P39" s="33"/>
      <c r="Q39" s="33">
        <v>0</v>
      </c>
      <c r="R39" s="32"/>
      <c r="S39" s="32">
        <v>0</v>
      </c>
      <c r="T39" s="32"/>
      <c r="U39" s="32">
        <f aca="true" t="shared" si="13" ref="U39:U45">M39+N39+P39+Q39+S39+T39</f>
        <v>5</v>
      </c>
      <c r="V39" s="31">
        <v>0</v>
      </c>
      <c r="W39" s="31">
        <v>5</v>
      </c>
      <c r="X39" s="31"/>
      <c r="Y39" s="31">
        <v>35</v>
      </c>
      <c r="Z39" s="46">
        <v>35</v>
      </c>
      <c r="AA39" s="31">
        <v>0</v>
      </c>
      <c r="AB39" s="31">
        <f t="shared" si="9"/>
        <v>8</v>
      </c>
      <c r="AC39" s="32">
        <v>8</v>
      </c>
      <c r="AD39" s="32">
        <v>0</v>
      </c>
      <c r="AE39" s="34">
        <f t="shared" si="7"/>
        <v>1.6</v>
      </c>
      <c r="AF39" s="34">
        <f t="shared" si="10"/>
        <v>0.6000000000000001</v>
      </c>
      <c r="AG39" s="32">
        <f t="shared" si="11"/>
        <v>7.5</v>
      </c>
      <c r="AH39" s="32">
        <f t="shared" si="12"/>
        <v>48.75</v>
      </c>
      <c r="AI39" s="32"/>
      <c r="AJ39" s="32">
        <v>0</v>
      </c>
      <c r="AK39" s="32"/>
      <c r="AL39" s="32">
        <v>0</v>
      </c>
      <c r="AM39" s="32"/>
      <c r="BN39" s="33">
        <v>5</v>
      </c>
    </row>
    <row r="40" spans="1:66" ht="24.75" customHeight="1">
      <c r="A40" s="29">
        <v>27</v>
      </c>
      <c r="B40" s="30" t="s">
        <v>131</v>
      </c>
      <c r="C40" s="30" t="s">
        <v>32</v>
      </c>
      <c r="D40" s="30">
        <v>13444.71</v>
      </c>
      <c r="E40" s="31">
        <v>2294.22</v>
      </c>
      <c r="F40" s="31">
        <v>146.87</v>
      </c>
      <c r="G40" s="31">
        <v>8356</v>
      </c>
      <c r="H40" s="31">
        <v>1358</v>
      </c>
      <c r="I40" s="31">
        <f t="shared" si="8"/>
        <v>1556</v>
      </c>
      <c r="J40" s="32">
        <v>800</v>
      </c>
      <c r="K40" s="32">
        <v>6000</v>
      </c>
      <c r="L40" s="32"/>
      <c r="M40" s="32"/>
      <c r="N40" s="32">
        <v>1556</v>
      </c>
      <c r="O40" s="33">
        <v>1556</v>
      </c>
      <c r="P40" s="33"/>
      <c r="Q40" s="33">
        <v>800</v>
      </c>
      <c r="R40" s="32">
        <v>800</v>
      </c>
      <c r="S40" s="32">
        <v>0</v>
      </c>
      <c r="T40" s="32"/>
      <c r="U40" s="32">
        <f t="shared" si="13"/>
        <v>2356</v>
      </c>
      <c r="V40" s="31">
        <v>1458</v>
      </c>
      <c r="W40" s="31">
        <v>8352.7</v>
      </c>
      <c r="X40" s="31">
        <v>1458</v>
      </c>
      <c r="Y40" s="31">
        <v>31090.51</v>
      </c>
      <c r="Z40" s="46">
        <v>31090.57</v>
      </c>
      <c r="AA40" s="31">
        <v>6129.74</v>
      </c>
      <c r="AB40" s="31">
        <f t="shared" si="9"/>
        <v>4550</v>
      </c>
      <c r="AC40" s="32">
        <v>4550</v>
      </c>
      <c r="AD40" s="32">
        <v>1231.39</v>
      </c>
      <c r="AE40" s="34">
        <f t="shared" si="7"/>
        <v>2.924164524421594</v>
      </c>
      <c r="AF40" s="34">
        <f t="shared" si="10"/>
        <v>-0.4554810914313069</v>
      </c>
      <c r="AG40" s="32">
        <f t="shared" si="11"/>
        <v>2334</v>
      </c>
      <c r="AH40" s="32">
        <f t="shared" si="12"/>
        <v>15171</v>
      </c>
      <c r="AI40" s="32">
        <v>1358</v>
      </c>
      <c r="AJ40" s="32">
        <v>6000</v>
      </c>
      <c r="AK40" s="32"/>
      <c r="AL40" s="32">
        <v>800</v>
      </c>
      <c r="AM40" s="32">
        <v>1358</v>
      </c>
      <c r="BN40" s="33">
        <v>1556</v>
      </c>
    </row>
    <row r="41" spans="1:66" ht="24.75" customHeight="1">
      <c r="A41" s="29">
        <v>27</v>
      </c>
      <c r="B41" s="30" t="s">
        <v>131</v>
      </c>
      <c r="C41" s="30" t="s">
        <v>54</v>
      </c>
      <c r="D41" s="30">
        <v>12496.74</v>
      </c>
      <c r="E41" s="31">
        <v>3107.36</v>
      </c>
      <c r="F41" s="31">
        <v>427.59</v>
      </c>
      <c r="G41" s="31">
        <v>3865</v>
      </c>
      <c r="H41" s="31">
        <v>895.7</v>
      </c>
      <c r="I41" s="31">
        <f t="shared" si="8"/>
        <v>2865</v>
      </c>
      <c r="J41" s="32">
        <v>1000</v>
      </c>
      <c r="K41" s="32"/>
      <c r="L41" s="32"/>
      <c r="M41" s="32"/>
      <c r="N41" s="32">
        <v>2865</v>
      </c>
      <c r="O41" s="33">
        <v>2865</v>
      </c>
      <c r="P41" s="33"/>
      <c r="Q41" s="33">
        <v>1000</v>
      </c>
      <c r="R41" s="32">
        <v>1000</v>
      </c>
      <c r="S41" s="32"/>
      <c r="T41" s="32"/>
      <c r="U41" s="32">
        <f t="shared" si="13"/>
        <v>3865</v>
      </c>
      <c r="V41" s="31">
        <v>494.95</v>
      </c>
      <c r="W41" s="31">
        <v>3828.3</v>
      </c>
      <c r="X41" s="31">
        <v>895.7</v>
      </c>
      <c r="Y41" s="31">
        <v>66420.46</v>
      </c>
      <c r="Z41" s="46">
        <v>33550</v>
      </c>
      <c r="AA41" s="31">
        <v>6431.64</v>
      </c>
      <c r="AB41" s="31">
        <f t="shared" si="9"/>
        <v>5300</v>
      </c>
      <c r="AC41" s="32">
        <v>5300</v>
      </c>
      <c r="AD41" s="32">
        <v>1611.55</v>
      </c>
      <c r="AE41" s="34">
        <f t="shared" si="7"/>
        <v>1.849912739965096</v>
      </c>
      <c r="AF41" s="34">
        <f t="shared" si="10"/>
        <v>0.3712807244501941</v>
      </c>
      <c r="AG41" s="32">
        <f t="shared" si="11"/>
        <v>4297.5</v>
      </c>
      <c r="AH41" s="32">
        <f t="shared" si="12"/>
        <v>27933.75</v>
      </c>
      <c r="AI41" s="32">
        <v>695.7</v>
      </c>
      <c r="AJ41" s="32"/>
      <c r="AK41" s="32"/>
      <c r="AL41" s="32">
        <v>1000</v>
      </c>
      <c r="AM41" s="32">
        <v>695.7</v>
      </c>
      <c r="BN41" s="33">
        <v>2865</v>
      </c>
    </row>
    <row r="42" spans="1:66" ht="24.75" customHeight="1">
      <c r="A42" s="29">
        <v>27</v>
      </c>
      <c r="B42" s="30" t="s">
        <v>131</v>
      </c>
      <c r="C42" s="30" t="s">
        <v>40</v>
      </c>
      <c r="D42" s="30">
        <v>4280</v>
      </c>
      <c r="E42" s="31">
        <v>1720.88</v>
      </c>
      <c r="F42" s="31">
        <v>126.48</v>
      </c>
      <c r="G42" s="31">
        <v>1600</v>
      </c>
      <c r="H42" s="31">
        <v>130</v>
      </c>
      <c r="I42" s="31">
        <f t="shared" si="8"/>
        <v>600</v>
      </c>
      <c r="J42" s="32">
        <v>1000</v>
      </c>
      <c r="K42" s="32"/>
      <c r="L42" s="32"/>
      <c r="M42" s="32"/>
      <c r="N42" s="32">
        <v>600</v>
      </c>
      <c r="O42" s="33">
        <v>600</v>
      </c>
      <c r="P42" s="33"/>
      <c r="Q42" s="33">
        <v>1000</v>
      </c>
      <c r="R42" s="32">
        <v>1000</v>
      </c>
      <c r="S42" s="32"/>
      <c r="T42" s="32"/>
      <c r="U42" s="32">
        <f t="shared" si="13"/>
        <v>1600</v>
      </c>
      <c r="V42" s="31">
        <v>130</v>
      </c>
      <c r="W42" s="31">
        <v>1600</v>
      </c>
      <c r="X42" s="31">
        <v>130</v>
      </c>
      <c r="Y42" s="31">
        <v>36815.39</v>
      </c>
      <c r="Z42" s="46">
        <f>AB42*6.5</f>
        <v>16250</v>
      </c>
      <c r="AA42" s="31">
        <v>6913.04</v>
      </c>
      <c r="AB42" s="31">
        <f t="shared" si="9"/>
        <v>2500</v>
      </c>
      <c r="AC42" s="32">
        <v>2500</v>
      </c>
      <c r="AD42" s="32">
        <v>1623.44</v>
      </c>
      <c r="AE42" s="34">
        <f t="shared" si="7"/>
        <v>4.166666666666667</v>
      </c>
      <c r="AF42" s="34">
        <f t="shared" si="10"/>
        <v>0.5625</v>
      </c>
      <c r="AG42" s="32">
        <f t="shared" si="11"/>
        <v>900</v>
      </c>
      <c r="AH42" s="32">
        <f t="shared" si="12"/>
        <v>5850</v>
      </c>
      <c r="AI42" s="32">
        <v>130</v>
      </c>
      <c r="AJ42" s="32"/>
      <c r="AK42" s="32"/>
      <c r="AL42" s="32">
        <v>1000</v>
      </c>
      <c r="AM42" s="32">
        <v>130</v>
      </c>
      <c r="BN42" s="33">
        <v>600</v>
      </c>
    </row>
    <row r="43" spans="1:66" ht="24.75" customHeight="1">
      <c r="A43" s="29">
        <v>27</v>
      </c>
      <c r="B43" s="30" t="s">
        <v>131</v>
      </c>
      <c r="C43" s="30" t="s">
        <v>132</v>
      </c>
      <c r="D43" s="30">
        <v>546.55</v>
      </c>
      <c r="E43" s="31">
        <v>170.01</v>
      </c>
      <c r="F43" s="31">
        <v>20.4</v>
      </c>
      <c r="G43" s="31">
        <v>80</v>
      </c>
      <c r="H43" s="31">
        <v>20</v>
      </c>
      <c r="I43" s="31">
        <f t="shared" si="8"/>
        <v>80</v>
      </c>
      <c r="J43" s="32">
        <v>0</v>
      </c>
      <c r="K43" s="32">
        <v>0</v>
      </c>
      <c r="L43" s="32"/>
      <c r="M43" s="32"/>
      <c r="N43" s="32">
        <v>80</v>
      </c>
      <c r="O43" s="33">
        <v>80</v>
      </c>
      <c r="P43" s="33"/>
      <c r="Q43" s="33">
        <v>0</v>
      </c>
      <c r="R43" s="32"/>
      <c r="S43" s="32">
        <v>0</v>
      </c>
      <c r="T43" s="32"/>
      <c r="U43" s="32">
        <f t="shared" si="13"/>
        <v>80</v>
      </c>
      <c r="V43" s="31">
        <v>20</v>
      </c>
      <c r="W43" s="31">
        <v>80</v>
      </c>
      <c r="X43" s="31">
        <v>20</v>
      </c>
      <c r="Y43" s="31">
        <v>9230.8</v>
      </c>
      <c r="Z43" s="46">
        <v>9230.8</v>
      </c>
      <c r="AA43" s="31">
        <v>2002.59</v>
      </c>
      <c r="AB43" s="31">
        <f t="shared" si="9"/>
        <v>1700</v>
      </c>
      <c r="AC43" s="32">
        <v>1700</v>
      </c>
      <c r="AD43" s="32">
        <v>437.11</v>
      </c>
      <c r="AE43" s="34">
        <f t="shared" si="7"/>
        <v>21.25</v>
      </c>
      <c r="AF43" s="34">
        <f t="shared" si="10"/>
        <v>20.25</v>
      </c>
      <c r="AG43" s="32">
        <f t="shared" si="11"/>
        <v>120</v>
      </c>
      <c r="AH43" s="32">
        <f t="shared" si="12"/>
        <v>780</v>
      </c>
      <c r="AI43" s="32">
        <v>20</v>
      </c>
      <c r="AJ43" s="32">
        <v>0</v>
      </c>
      <c r="AK43" s="32"/>
      <c r="AL43" s="32">
        <v>0</v>
      </c>
      <c r="AM43" s="32">
        <v>20</v>
      </c>
      <c r="BN43" s="33">
        <v>80</v>
      </c>
    </row>
    <row r="44" spans="1:66" ht="24.75" customHeight="1">
      <c r="A44" s="29">
        <v>28</v>
      </c>
      <c r="B44" s="30" t="s">
        <v>133</v>
      </c>
      <c r="C44" s="30" t="s">
        <v>108</v>
      </c>
      <c r="D44" s="30">
        <v>255</v>
      </c>
      <c r="E44" s="31">
        <v>25.33</v>
      </c>
      <c r="F44" s="31">
        <v>0</v>
      </c>
      <c r="G44" s="31">
        <v>226</v>
      </c>
      <c r="H44" s="31">
        <v>0</v>
      </c>
      <c r="I44" s="31">
        <f t="shared" si="8"/>
        <v>226</v>
      </c>
      <c r="J44" s="32"/>
      <c r="K44" s="32"/>
      <c r="L44" s="32"/>
      <c r="M44" s="32"/>
      <c r="N44" s="32">
        <v>76</v>
      </c>
      <c r="O44" s="33">
        <v>76</v>
      </c>
      <c r="P44" s="33"/>
      <c r="Q44" s="33">
        <v>0</v>
      </c>
      <c r="R44" s="32"/>
      <c r="S44" s="32"/>
      <c r="T44" s="32"/>
      <c r="U44" s="32">
        <f t="shared" si="13"/>
        <v>76</v>
      </c>
      <c r="V44" s="31">
        <v>0</v>
      </c>
      <c r="W44" s="31">
        <v>226</v>
      </c>
      <c r="X44" s="31"/>
      <c r="Y44" s="31">
        <v>915</v>
      </c>
      <c r="Z44" s="46">
        <v>900</v>
      </c>
      <c r="AA44" s="31">
        <v>0</v>
      </c>
      <c r="AB44" s="31">
        <f t="shared" si="9"/>
        <v>250</v>
      </c>
      <c r="AC44" s="32">
        <v>250</v>
      </c>
      <c r="AD44" s="32">
        <v>0</v>
      </c>
      <c r="AE44" s="34">
        <f t="shared" si="7"/>
        <v>1.1061946902654867</v>
      </c>
      <c r="AF44" s="34">
        <f t="shared" si="10"/>
        <v>0.10619469026548667</v>
      </c>
      <c r="AG44" s="32">
        <f t="shared" si="11"/>
        <v>339</v>
      </c>
      <c r="AH44" s="32">
        <f t="shared" si="12"/>
        <v>2203.5</v>
      </c>
      <c r="AI44" s="32"/>
      <c r="AJ44" s="32"/>
      <c r="AK44" s="32"/>
      <c r="AL44" s="32"/>
      <c r="AM44" s="32"/>
      <c r="BN44" s="33">
        <v>226</v>
      </c>
    </row>
    <row r="45" spans="1:66" ht="24.75" customHeight="1">
      <c r="A45" s="29">
        <v>29</v>
      </c>
      <c r="B45" s="30" t="s">
        <v>134</v>
      </c>
      <c r="C45" s="30" t="s">
        <v>44</v>
      </c>
      <c r="D45" s="30">
        <v>125.4</v>
      </c>
      <c r="E45" s="31">
        <v>28.6</v>
      </c>
      <c r="F45" s="31">
        <v>0</v>
      </c>
      <c r="G45" s="31">
        <v>29</v>
      </c>
      <c r="H45" s="31">
        <v>0</v>
      </c>
      <c r="I45" s="31">
        <f t="shared" si="8"/>
        <v>29</v>
      </c>
      <c r="J45" s="32">
        <v>0</v>
      </c>
      <c r="K45" s="32">
        <v>0</v>
      </c>
      <c r="L45" s="32"/>
      <c r="M45" s="32"/>
      <c r="N45" s="32">
        <v>29</v>
      </c>
      <c r="O45" s="33">
        <v>29</v>
      </c>
      <c r="P45" s="33"/>
      <c r="Q45" s="33">
        <v>0</v>
      </c>
      <c r="R45" s="32"/>
      <c r="S45" s="32">
        <v>0</v>
      </c>
      <c r="T45" s="32"/>
      <c r="U45" s="32">
        <f t="shared" si="13"/>
        <v>29</v>
      </c>
      <c r="V45" s="31">
        <v>0</v>
      </c>
      <c r="W45" s="31">
        <v>35</v>
      </c>
      <c r="X45" s="31"/>
      <c r="Y45" s="31">
        <v>500</v>
      </c>
      <c r="Z45" s="46">
        <f>AB45*6.5</f>
        <v>390</v>
      </c>
      <c r="AA45" s="31">
        <v>0</v>
      </c>
      <c r="AB45" s="31">
        <f t="shared" si="9"/>
        <v>60</v>
      </c>
      <c r="AC45" s="32">
        <v>60</v>
      </c>
      <c r="AD45" s="32">
        <v>0</v>
      </c>
      <c r="AE45" s="34">
        <f t="shared" si="7"/>
        <v>2.0689655172413794</v>
      </c>
      <c r="AF45" s="34">
        <f t="shared" si="10"/>
        <v>1.0689655172413794</v>
      </c>
      <c r="AG45" s="32">
        <f t="shared" si="11"/>
        <v>43.5</v>
      </c>
      <c r="AH45" s="32">
        <f t="shared" si="12"/>
        <v>282.75</v>
      </c>
      <c r="AI45" s="32"/>
      <c r="AJ45" s="32">
        <v>0</v>
      </c>
      <c r="AK45" s="32"/>
      <c r="AL45" s="32">
        <v>0</v>
      </c>
      <c r="AM45" s="32"/>
      <c r="BN45" s="33">
        <v>29</v>
      </c>
    </row>
    <row r="46" spans="1:66" ht="24.75" customHeight="1">
      <c r="A46" s="29">
        <v>30</v>
      </c>
      <c r="B46" s="30" t="s">
        <v>135</v>
      </c>
      <c r="C46" s="30" t="s">
        <v>53</v>
      </c>
      <c r="D46" s="30">
        <v>1224.99</v>
      </c>
      <c r="E46" s="31">
        <v>232</v>
      </c>
      <c r="F46" s="31">
        <v>0</v>
      </c>
      <c r="G46" s="31">
        <v>200</v>
      </c>
      <c r="H46" s="31">
        <v>0</v>
      </c>
      <c r="I46" s="31">
        <f t="shared" si="8"/>
        <v>200</v>
      </c>
      <c r="J46" s="32"/>
      <c r="K46" s="32"/>
      <c r="L46" s="32"/>
      <c r="M46" s="32">
        <v>200</v>
      </c>
      <c r="N46" s="32">
        <v>0</v>
      </c>
      <c r="O46" s="33">
        <v>200</v>
      </c>
      <c r="P46" s="33"/>
      <c r="Q46" s="33">
        <v>0</v>
      </c>
      <c r="R46" s="32"/>
      <c r="S46" s="32"/>
      <c r="T46" s="32"/>
      <c r="U46" s="32">
        <v>476.6</v>
      </c>
      <c r="V46" s="31">
        <v>0</v>
      </c>
      <c r="W46" s="31">
        <v>1000</v>
      </c>
      <c r="X46" s="31"/>
      <c r="Y46" s="31">
        <v>3800</v>
      </c>
      <c r="Z46" s="46">
        <v>3800</v>
      </c>
      <c r="AA46" s="31">
        <v>0</v>
      </c>
      <c r="AB46" s="31">
        <f t="shared" si="9"/>
        <v>1000</v>
      </c>
      <c r="AC46" s="32">
        <v>1000</v>
      </c>
      <c r="AD46" s="32">
        <v>0</v>
      </c>
      <c r="AE46" s="34">
        <f t="shared" si="7"/>
        <v>5</v>
      </c>
      <c r="AF46" s="34">
        <f t="shared" si="10"/>
        <v>4</v>
      </c>
      <c r="AG46" s="32">
        <f t="shared" si="11"/>
        <v>300</v>
      </c>
      <c r="AH46" s="32">
        <f t="shared" si="12"/>
        <v>1950</v>
      </c>
      <c r="AI46" s="32"/>
      <c r="AJ46" s="32"/>
      <c r="AK46" s="32"/>
      <c r="AL46" s="32"/>
      <c r="AM46" s="32"/>
      <c r="BN46" s="33">
        <v>200</v>
      </c>
    </row>
    <row r="47" spans="1:66" ht="24.75" customHeight="1">
      <c r="A47" s="29">
        <v>30</v>
      </c>
      <c r="B47" s="30" t="s">
        <v>135</v>
      </c>
      <c r="C47" s="30" t="s">
        <v>108</v>
      </c>
      <c r="D47" s="30">
        <v>2801</v>
      </c>
      <c r="E47" s="31">
        <v>717.1</v>
      </c>
      <c r="F47" s="31">
        <v>0</v>
      </c>
      <c r="G47" s="31">
        <v>700</v>
      </c>
      <c r="H47" s="31">
        <v>0</v>
      </c>
      <c r="I47" s="31">
        <f t="shared" si="8"/>
        <v>700</v>
      </c>
      <c r="J47" s="32"/>
      <c r="K47" s="32"/>
      <c r="L47" s="32"/>
      <c r="M47" s="32"/>
      <c r="N47" s="32">
        <v>550</v>
      </c>
      <c r="O47" s="33">
        <v>550</v>
      </c>
      <c r="P47" s="33"/>
      <c r="Q47" s="33">
        <v>0</v>
      </c>
      <c r="R47" s="32"/>
      <c r="S47" s="32"/>
      <c r="T47" s="32"/>
      <c r="U47" s="32">
        <f>M47+N47+P47+Q47+S47+T47</f>
        <v>550</v>
      </c>
      <c r="V47" s="31">
        <v>0</v>
      </c>
      <c r="W47" s="31">
        <v>830.23</v>
      </c>
      <c r="X47" s="31"/>
      <c r="Y47" s="31">
        <v>10388.12</v>
      </c>
      <c r="Z47" s="46">
        <f>AB47*6.5</f>
        <v>5850</v>
      </c>
      <c r="AA47" s="31">
        <v>0</v>
      </c>
      <c r="AB47" s="31">
        <f t="shared" si="9"/>
        <v>900</v>
      </c>
      <c r="AC47" s="32">
        <v>900</v>
      </c>
      <c r="AD47" s="32">
        <v>0</v>
      </c>
      <c r="AE47" s="34">
        <f t="shared" si="7"/>
        <v>1.2857142857142858</v>
      </c>
      <c r="AF47" s="34">
        <f t="shared" si="10"/>
        <v>0.2857142857142858</v>
      </c>
      <c r="AG47" s="32">
        <f t="shared" si="11"/>
        <v>1050</v>
      </c>
      <c r="AH47" s="32">
        <f t="shared" si="12"/>
        <v>6825</v>
      </c>
      <c r="AI47" s="32"/>
      <c r="AJ47" s="32"/>
      <c r="AK47" s="32"/>
      <c r="AL47" s="32"/>
      <c r="AM47" s="32"/>
      <c r="BN47" s="33">
        <v>550</v>
      </c>
    </row>
    <row r="48" spans="1:66" ht="24.75" customHeight="1">
      <c r="A48" s="29">
        <v>31</v>
      </c>
      <c r="B48" s="30" t="s">
        <v>136</v>
      </c>
      <c r="C48" s="30" t="s">
        <v>39</v>
      </c>
      <c r="D48" s="30">
        <v>6428</v>
      </c>
      <c r="E48" s="31">
        <v>1490.1</v>
      </c>
      <c r="F48" s="31">
        <v>0</v>
      </c>
      <c r="G48" s="31">
        <v>3400</v>
      </c>
      <c r="H48" s="31">
        <v>0</v>
      </c>
      <c r="I48" s="31">
        <f t="shared" si="8"/>
        <v>2400</v>
      </c>
      <c r="J48" s="32">
        <v>1000</v>
      </c>
      <c r="K48" s="32"/>
      <c r="L48" s="32"/>
      <c r="M48" s="32"/>
      <c r="N48" s="32">
        <v>364</v>
      </c>
      <c r="O48" s="33">
        <v>364</v>
      </c>
      <c r="P48" s="33"/>
      <c r="Q48" s="33">
        <v>50</v>
      </c>
      <c r="R48" s="32">
        <v>50</v>
      </c>
      <c r="S48" s="32"/>
      <c r="T48" s="32"/>
      <c r="U48" s="32">
        <f>M48+N48+P48+Q48+S48+T48</f>
        <v>414</v>
      </c>
      <c r="V48" s="31">
        <v>0</v>
      </c>
      <c r="W48" s="31">
        <v>516.62</v>
      </c>
      <c r="X48" s="31"/>
      <c r="Y48" s="31">
        <v>4417.96</v>
      </c>
      <c r="Z48" s="46">
        <v>4400</v>
      </c>
      <c r="AA48" s="31">
        <v>0</v>
      </c>
      <c r="AB48" s="31">
        <f t="shared" si="9"/>
        <v>800</v>
      </c>
      <c r="AC48" s="32">
        <v>800</v>
      </c>
      <c r="AD48" s="32">
        <v>0</v>
      </c>
      <c r="AE48" s="34">
        <f t="shared" si="7"/>
        <v>0.3333333333333333</v>
      </c>
      <c r="AF48" s="34">
        <f t="shared" si="10"/>
        <v>-0.7647058823529411</v>
      </c>
      <c r="AG48" s="32">
        <f t="shared" si="11"/>
        <v>3600</v>
      </c>
      <c r="AH48" s="32">
        <f t="shared" si="12"/>
        <v>23400</v>
      </c>
      <c r="AI48" s="32"/>
      <c r="AJ48" s="32"/>
      <c r="AK48" s="32"/>
      <c r="AL48" s="32">
        <v>1000</v>
      </c>
      <c r="AM48" s="32"/>
      <c r="BN48" s="33">
        <v>400</v>
      </c>
    </row>
    <row r="49" spans="1:66" ht="24.75" customHeight="1">
      <c r="A49" s="29">
        <v>32</v>
      </c>
      <c r="B49" s="30" t="s">
        <v>61</v>
      </c>
      <c r="C49" s="30" t="s">
        <v>33</v>
      </c>
      <c r="D49" s="30">
        <v>6846.33</v>
      </c>
      <c r="E49" s="31">
        <v>1095.55</v>
      </c>
      <c r="F49" s="31">
        <v>149.8</v>
      </c>
      <c r="G49" s="31">
        <v>1530</v>
      </c>
      <c r="H49" s="31">
        <v>370</v>
      </c>
      <c r="I49" s="31">
        <f t="shared" si="8"/>
        <v>1505</v>
      </c>
      <c r="J49" s="32">
        <v>25</v>
      </c>
      <c r="K49" s="32"/>
      <c r="L49" s="32"/>
      <c r="M49" s="32"/>
      <c r="N49" s="32">
        <v>1505</v>
      </c>
      <c r="O49" s="33">
        <v>1505</v>
      </c>
      <c r="P49" s="33">
        <v>25</v>
      </c>
      <c r="Q49" s="33">
        <v>0</v>
      </c>
      <c r="R49" s="32">
        <v>25</v>
      </c>
      <c r="S49" s="32"/>
      <c r="T49" s="32"/>
      <c r="U49" s="32">
        <v>1325</v>
      </c>
      <c r="V49" s="31">
        <v>470</v>
      </c>
      <c r="W49" s="31">
        <v>1364.5</v>
      </c>
      <c r="X49" s="31">
        <v>470</v>
      </c>
      <c r="Y49" s="31">
        <v>14453</v>
      </c>
      <c r="Z49" s="46">
        <v>13400</v>
      </c>
      <c r="AA49" s="31">
        <v>2312.48</v>
      </c>
      <c r="AB49" s="31">
        <f t="shared" si="9"/>
        <v>1750</v>
      </c>
      <c r="AC49" s="32">
        <v>1750</v>
      </c>
      <c r="AD49" s="32">
        <v>245</v>
      </c>
      <c r="AE49" s="34">
        <f t="shared" si="7"/>
        <v>1.1627906976744187</v>
      </c>
      <c r="AF49" s="34">
        <f t="shared" si="10"/>
        <v>0.14379084967320255</v>
      </c>
      <c r="AG49" s="32">
        <f t="shared" si="11"/>
        <v>2257.5</v>
      </c>
      <c r="AH49" s="32">
        <f t="shared" si="12"/>
        <v>14673.75</v>
      </c>
      <c r="AI49" s="32">
        <v>370</v>
      </c>
      <c r="AJ49" s="32"/>
      <c r="AK49" s="32"/>
      <c r="AL49" s="32">
        <v>25</v>
      </c>
      <c r="AM49" s="32">
        <v>370</v>
      </c>
      <c r="BN49" s="33">
        <v>1505</v>
      </c>
    </row>
    <row r="50" spans="1:66" ht="24.75" customHeight="1">
      <c r="A50" s="29">
        <v>32</v>
      </c>
      <c r="B50" s="30" t="s">
        <v>61</v>
      </c>
      <c r="C50" s="30" t="s">
        <v>34</v>
      </c>
      <c r="D50" s="30">
        <v>11297.56</v>
      </c>
      <c r="E50" s="31">
        <v>2876.47</v>
      </c>
      <c r="F50" s="31">
        <v>315.75</v>
      </c>
      <c r="G50" s="31">
        <v>5358</v>
      </c>
      <c r="H50" s="31">
        <v>326.6</v>
      </c>
      <c r="I50" s="31">
        <f t="shared" si="8"/>
        <v>1358</v>
      </c>
      <c r="J50" s="32">
        <v>4000</v>
      </c>
      <c r="K50" s="32"/>
      <c r="L50" s="32"/>
      <c r="M50" s="32"/>
      <c r="N50" s="32">
        <v>1358</v>
      </c>
      <c r="O50" s="33">
        <v>1358</v>
      </c>
      <c r="P50" s="33">
        <v>1500</v>
      </c>
      <c r="Q50" s="33">
        <v>0</v>
      </c>
      <c r="R50" s="32">
        <v>1500</v>
      </c>
      <c r="S50" s="32"/>
      <c r="T50" s="32"/>
      <c r="U50" s="32">
        <v>2750</v>
      </c>
      <c r="V50" s="31">
        <v>426</v>
      </c>
      <c r="W50" s="31">
        <v>7128.1</v>
      </c>
      <c r="X50" s="31">
        <v>426</v>
      </c>
      <c r="Y50" s="31">
        <v>46037</v>
      </c>
      <c r="Z50" s="46">
        <v>13000</v>
      </c>
      <c r="AA50" s="31">
        <v>5003</v>
      </c>
      <c r="AB50" s="31">
        <f t="shared" si="9"/>
        <v>2900</v>
      </c>
      <c r="AC50" s="32">
        <v>2900</v>
      </c>
      <c r="AD50" s="32">
        <v>175</v>
      </c>
      <c r="AE50" s="34">
        <f t="shared" si="7"/>
        <v>2.1354933726067746</v>
      </c>
      <c r="AF50" s="34">
        <f t="shared" si="10"/>
        <v>-0.4587532661440836</v>
      </c>
      <c r="AG50" s="32">
        <f t="shared" si="11"/>
        <v>2037</v>
      </c>
      <c r="AH50" s="32">
        <f t="shared" si="12"/>
        <v>13240.5</v>
      </c>
      <c r="AI50" s="32">
        <v>326.6</v>
      </c>
      <c r="AJ50" s="32"/>
      <c r="AK50" s="32"/>
      <c r="AL50" s="32">
        <v>4000</v>
      </c>
      <c r="AM50" s="32">
        <v>326.6</v>
      </c>
      <c r="BN50" s="33">
        <v>1358</v>
      </c>
    </row>
    <row r="51" spans="1:66" ht="24.75" customHeight="1">
      <c r="A51" s="29">
        <v>32</v>
      </c>
      <c r="B51" s="30" t="s">
        <v>61</v>
      </c>
      <c r="C51" s="30" t="s">
        <v>137</v>
      </c>
      <c r="D51" s="30">
        <v>30890.11</v>
      </c>
      <c r="E51" s="31">
        <v>6175.94</v>
      </c>
      <c r="F51" s="31">
        <v>917.53</v>
      </c>
      <c r="G51" s="31">
        <v>15767</v>
      </c>
      <c r="H51" s="31">
        <v>1193.07</v>
      </c>
      <c r="I51" s="31">
        <f t="shared" si="8"/>
        <v>3967</v>
      </c>
      <c r="J51" s="32">
        <v>10000</v>
      </c>
      <c r="K51" s="32">
        <v>1800</v>
      </c>
      <c r="L51" s="32"/>
      <c r="M51" s="32"/>
      <c r="N51" s="32">
        <v>3967</v>
      </c>
      <c r="O51" s="33">
        <v>3967</v>
      </c>
      <c r="P51" s="33">
        <v>4305</v>
      </c>
      <c r="Q51" s="33">
        <v>0</v>
      </c>
      <c r="R51" s="32">
        <v>4305</v>
      </c>
      <c r="S51" s="32">
        <v>1800</v>
      </c>
      <c r="T51" s="32"/>
      <c r="U51" s="32">
        <v>10403.08</v>
      </c>
      <c r="V51" s="31">
        <v>1881.07</v>
      </c>
      <c r="W51" s="31">
        <v>17942.17</v>
      </c>
      <c r="X51" s="31">
        <v>1593.07</v>
      </c>
      <c r="Y51" s="31">
        <v>115494.4</v>
      </c>
      <c r="Z51" s="46">
        <v>45400</v>
      </c>
      <c r="AA51" s="31">
        <v>17061.33</v>
      </c>
      <c r="AB51" s="31">
        <f t="shared" si="9"/>
        <v>7300</v>
      </c>
      <c r="AC51" s="32">
        <v>7300</v>
      </c>
      <c r="AD51" s="32">
        <v>616</v>
      </c>
      <c r="AE51" s="34">
        <f t="shared" si="7"/>
        <v>1.8401814973531636</v>
      </c>
      <c r="AF51" s="34">
        <f t="shared" si="10"/>
        <v>-0.5370076742563582</v>
      </c>
      <c r="AG51" s="32">
        <f t="shared" si="11"/>
        <v>5950.5</v>
      </c>
      <c r="AH51" s="32">
        <f t="shared" si="12"/>
        <v>38678.25</v>
      </c>
      <c r="AI51" s="32">
        <v>1193.07</v>
      </c>
      <c r="AJ51" s="32">
        <v>1800</v>
      </c>
      <c r="AK51" s="32"/>
      <c r="AL51" s="32">
        <v>10000</v>
      </c>
      <c r="AM51" s="32">
        <v>1193.07</v>
      </c>
      <c r="BN51" s="33">
        <v>3967</v>
      </c>
    </row>
    <row r="52" spans="1:66" ht="24.75" customHeight="1">
      <c r="A52" s="29">
        <v>32</v>
      </c>
      <c r="B52" s="30" t="s">
        <v>61</v>
      </c>
      <c r="C52" s="30" t="s">
        <v>138</v>
      </c>
      <c r="D52" s="30">
        <v>20065.65</v>
      </c>
      <c r="E52" s="31">
        <v>4991.25</v>
      </c>
      <c r="F52" s="31">
        <v>668.3</v>
      </c>
      <c r="G52" s="31">
        <v>6063</v>
      </c>
      <c r="H52" s="31">
        <v>1403</v>
      </c>
      <c r="I52" s="31">
        <f t="shared" si="8"/>
        <v>3788</v>
      </c>
      <c r="J52" s="32">
        <v>275</v>
      </c>
      <c r="K52" s="32">
        <v>2000</v>
      </c>
      <c r="L52" s="32"/>
      <c r="M52" s="32"/>
      <c r="N52" s="32">
        <v>3788</v>
      </c>
      <c r="O52" s="33">
        <v>3788</v>
      </c>
      <c r="P52" s="33">
        <v>275</v>
      </c>
      <c r="Q52" s="33">
        <v>0</v>
      </c>
      <c r="R52" s="32">
        <v>275</v>
      </c>
      <c r="S52" s="32">
        <v>2000</v>
      </c>
      <c r="T52" s="32"/>
      <c r="U52" s="32">
        <v>6978</v>
      </c>
      <c r="V52" s="31">
        <v>1050</v>
      </c>
      <c r="W52" s="31">
        <v>11322.08</v>
      </c>
      <c r="X52" s="31">
        <v>1303</v>
      </c>
      <c r="Y52" s="31">
        <v>45314.3</v>
      </c>
      <c r="Z52" s="46">
        <v>34000</v>
      </c>
      <c r="AA52" s="31">
        <v>7250.24</v>
      </c>
      <c r="AB52" s="31">
        <f t="shared" si="9"/>
        <v>5800</v>
      </c>
      <c r="AC52" s="32">
        <v>5800</v>
      </c>
      <c r="AD52" s="32">
        <v>200</v>
      </c>
      <c r="AE52" s="34">
        <f t="shared" si="7"/>
        <v>1.5311510031678985</v>
      </c>
      <c r="AF52" s="34">
        <f t="shared" si="10"/>
        <v>-0.043377865743031485</v>
      </c>
      <c r="AG52" s="32">
        <f t="shared" si="11"/>
        <v>5682</v>
      </c>
      <c r="AH52" s="32">
        <f t="shared" si="12"/>
        <v>36933</v>
      </c>
      <c r="AI52" s="32">
        <v>1403</v>
      </c>
      <c r="AJ52" s="32">
        <v>2000</v>
      </c>
      <c r="AK52" s="32"/>
      <c r="AL52" s="32">
        <v>275</v>
      </c>
      <c r="AM52" s="32">
        <v>1403</v>
      </c>
      <c r="BN52" s="33">
        <v>3788</v>
      </c>
    </row>
    <row r="53" spans="1:66" ht="24.75" customHeight="1">
      <c r="A53" s="29">
        <v>32</v>
      </c>
      <c r="B53" s="30" t="s">
        <v>61</v>
      </c>
      <c r="C53" s="30" t="s">
        <v>139</v>
      </c>
      <c r="D53" s="30">
        <v>1953.45</v>
      </c>
      <c r="E53" s="31">
        <v>415.38</v>
      </c>
      <c r="F53" s="31">
        <v>0</v>
      </c>
      <c r="G53" s="31">
        <v>647</v>
      </c>
      <c r="H53" s="31">
        <v>0</v>
      </c>
      <c r="I53" s="31">
        <f t="shared" si="8"/>
        <v>647</v>
      </c>
      <c r="J53" s="32"/>
      <c r="K53" s="32"/>
      <c r="L53" s="32"/>
      <c r="M53" s="32">
        <v>647</v>
      </c>
      <c r="N53" s="32">
        <v>0</v>
      </c>
      <c r="O53" s="33">
        <v>647</v>
      </c>
      <c r="P53" s="33"/>
      <c r="Q53" s="33">
        <v>0</v>
      </c>
      <c r="R53" s="32"/>
      <c r="S53" s="32"/>
      <c r="T53" s="32"/>
      <c r="U53" s="32">
        <v>556</v>
      </c>
      <c r="V53" s="31">
        <v>0</v>
      </c>
      <c r="W53" s="31">
        <v>555.83</v>
      </c>
      <c r="X53" s="31"/>
      <c r="Y53" s="31">
        <v>4250</v>
      </c>
      <c r="Z53" s="46">
        <v>4250</v>
      </c>
      <c r="AA53" s="31">
        <v>680</v>
      </c>
      <c r="AB53" s="31">
        <f t="shared" si="9"/>
        <v>800</v>
      </c>
      <c r="AC53" s="32">
        <v>800</v>
      </c>
      <c r="AD53" s="32">
        <v>68</v>
      </c>
      <c r="AE53" s="34">
        <f t="shared" si="7"/>
        <v>1.2364760432766615</v>
      </c>
      <c r="AF53" s="34">
        <f t="shared" si="10"/>
        <v>0.2364760432766615</v>
      </c>
      <c r="AG53" s="32">
        <f t="shared" si="11"/>
        <v>970.5</v>
      </c>
      <c r="AH53" s="32">
        <f t="shared" si="12"/>
        <v>6308.25</v>
      </c>
      <c r="AI53" s="32"/>
      <c r="AJ53" s="32"/>
      <c r="AK53" s="32"/>
      <c r="AL53" s="32"/>
      <c r="AM53" s="32"/>
      <c r="BN53" s="33">
        <v>647</v>
      </c>
    </row>
    <row r="54" spans="1:66" ht="24.75" customHeight="1">
      <c r="A54" s="29">
        <v>32</v>
      </c>
      <c r="B54" s="30" t="s">
        <v>61</v>
      </c>
      <c r="C54" s="30" t="s">
        <v>54</v>
      </c>
      <c r="D54" s="30">
        <v>16871.25</v>
      </c>
      <c r="E54" s="31">
        <v>1018</v>
      </c>
      <c r="F54" s="31">
        <v>181</v>
      </c>
      <c r="G54" s="31">
        <v>13833</v>
      </c>
      <c r="H54" s="31">
        <v>3333.1</v>
      </c>
      <c r="I54" s="31">
        <f t="shared" si="8"/>
        <v>433</v>
      </c>
      <c r="J54" s="32">
        <v>0</v>
      </c>
      <c r="K54" s="32">
        <v>13400</v>
      </c>
      <c r="L54" s="32"/>
      <c r="M54" s="32"/>
      <c r="N54" s="32">
        <v>433</v>
      </c>
      <c r="O54" s="33">
        <v>433</v>
      </c>
      <c r="P54" s="33"/>
      <c r="Q54" s="33">
        <v>0</v>
      </c>
      <c r="R54" s="32"/>
      <c r="S54" s="32">
        <v>19400</v>
      </c>
      <c r="T54" s="32"/>
      <c r="U54" s="32">
        <v>20163</v>
      </c>
      <c r="V54" s="31">
        <v>205</v>
      </c>
      <c r="W54" s="31">
        <v>20807</v>
      </c>
      <c r="X54" s="31">
        <v>129.1</v>
      </c>
      <c r="Y54" s="31">
        <v>39029.1</v>
      </c>
      <c r="Z54" s="46">
        <f>14219.48+2000</f>
        <v>16219.48</v>
      </c>
      <c r="AA54" s="31">
        <v>6244.65</v>
      </c>
      <c r="AB54" s="31">
        <f t="shared" si="9"/>
        <v>900</v>
      </c>
      <c r="AC54" s="32">
        <v>900</v>
      </c>
      <c r="AD54" s="32">
        <v>625</v>
      </c>
      <c r="AE54" s="34">
        <f t="shared" si="7"/>
        <v>2.0785219399538106</v>
      </c>
      <c r="AF54" s="34">
        <f t="shared" si="10"/>
        <v>-0.9349381912817176</v>
      </c>
      <c r="AG54" s="32">
        <f t="shared" si="11"/>
        <v>649.5</v>
      </c>
      <c r="AH54" s="32">
        <f t="shared" si="12"/>
        <v>4221.75</v>
      </c>
      <c r="AI54" s="32">
        <v>2029.1</v>
      </c>
      <c r="AJ54" s="32">
        <v>13400</v>
      </c>
      <c r="AK54" s="32"/>
      <c r="AL54" s="32">
        <v>0</v>
      </c>
      <c r="AM54" s="32">
        <v>2029.1</v>
      </c>
      <c r="BN54" s="33">
        <v>433</v>
      </c>
    </row>
    <row r="55" spans="1:66" ht="24.75" customHeight="1">
      <c r="A55" s="29">
        <v>32</v>
      </c>
      <c r="B55" s="30" t="s">
        <v>61</v>
      </c>
      <c r="C55" s="30" t="s">
        <v>61</v>
      </c>
      <c r="D55" s="30">
        <v>8414.06</v>
      </c>
      <c r="E55" s="31">
        <v>2349.41</v>
      </c>
      <c r="F55" s="31">
        <v>0</v>
      </c>
      <c r="G55" s="31">
        <f>2678.16+200+9</f>
        <v>2887.16</v>
      </c>
      <c r="H55" s="31">
        <v>0</v>
      </c>
      <c r="I55" s="31">
        <f t="shared" si="8"/>
        <v>917.1599999999999</v>
      </c>
      <c r="J55" s="32">
        <v>1970</v>
      </c>
      <c r="K55" s="32"/>
      <c r="L55" s="32"/>
      <c r="M55" s="32">
        <v>581.63</v>
      </c>
      <c r="N55" s="32">
        <v>335.53</v>
      </c>
      <c r="O55" s="33">
        <v>917.16</v>
      </c>
      <c r="P55" s="33">
        <v>2490</v>
      </c>
      <c r="Q55" s="33">
        <v>0</v>
      </c>
      <c r="R55" s="32">
        <v>2490</v>
      </c>
      <c r="S55" s="32"/>
      <c r="T55" s="32"/>
      <c r="U55" s="32">
        <v>5137.32</v>
      </c>
      <c r="V55" s="31">
        <v>0</v>
      </c>
      <c r="W55" s="31">
        <v>4519.62</v>
      </c>
      <c r="X55" s="31"/>
      <c r="Y55" s="31">
        <v>38450</v>
      </c>
      <c r="Z55" s="46">
        <v>31900</v>
      </c>
      <c r="AA55" s="31">
        <v>6152</v>
      </c>
      <c r="AB55" s="31">
        <f t="shared" si="9"/>
        <v>5000</v>
      </c>
      <c r="AC55" s="32">
        <v>5000</v>
      </c>
      <c r="AD55" s="32">
        <v>48</v>
      </c>
      <c r="AE55" s="34">
        <f t="shared" si="7"/>
        <v>5.451611496358324</v>
      </c>
      <c r="AF55" s="34">
        <f t="shared" si="10"/>
        <v>0.7318056498427521</v>
      </c>
      <c r="AG55" s="32">
        <f t="shared" si="11"/>
        <v>1375.7399999999998</v>
      </c>
      <c r="AH55" s="32">
        <f t="shared" si="12"/>
        <v>8942.309999999998</v>
      </c>
      <c r="AI55" s="32"/>
      <c r="AJ55" s="32"/>
      <c r="AK55" s="32"/>
      <c r="AL55" s="32">
        <v>1970</v>
      </c>
      <c r="AM55" s="32"/>
      <c r="BN55" s="33">
        <v>917.16</v>
      </c>
    </row>
    <row r="56" spans="1:66" ht="24.75" customHeight="1">
      <c r="A56" s="29">
        <v>33</v>
      </c>
      <c r="B56" s="30" t="s">
        <v>140</v>
      </c>
      <c r="C56" s="30" t="s">
        <v>108</v>
      </c>
      <c r="D56" s="30">
        <v>16514.4</v>
      </c>
      <c r="E56" s="31">
        <v>7771.1</v>
      </c>
      <c r="F56" s="31">
        <v>0</v>
      </c>
      <c r="G56" s="31">
        <v>8595</v>
      </c>
      <c r="H56" s="31">
        <v>0</v>
      </c>
      <c r="I56" s="31">
        <f t="shared" si="8"/>
        <v>95</v>
      </c>
      <c r="J56" s="32">
        <v>200</v>
      </c>
      <c r="K56" s="32"/>
      <c r="L56" s="32">
        <v>8300</v>
      </c>
      <c r="M56" s="32"/>
      <c r="N56" s="32">
        <v>95</v>
      </c>
      <c r="O56" s="33">
        <v>95</v>
      </c>
      <c r="P56" s="33"/>
      <c r="Q56" s="33">
        <v>2500</v>
      </c>
      <c r="R56" s="32">
        <v>2500</v>
      </c>
      <c r="S56" s="32"/>
      <c r="T56" s="32">
        <v>8300</v>
      </c>
      <c r="U56" s="32">
        <f aca="true" t="shared" si="14" ref="U56:U64">M56+N56+P56+Q56+S56+T56</f>
        <v>10895</v>
      </c>
      <c r="V56" s="31">
        <v>0</v>
      </c>
      <c r="W56" s="31">
        <v>8596</v>
      </c>
      <c r="X56" s="31"/>
      <c r="Y56" s="31">
        <v>15300</v>
      </c>
      <c r="Z56" s="46">
        <v>11123.48</v>
      </c>
      <c r="AA56" s="31">
        <v>0</v>
      </c>
      <c r="AB56" s="31">
        <v>1250</v>
      </c>
      <c r="AC56" s="32">
        <v>150</v>
      </c>
      <c r="AD56" s="32">
        <v>0</v>
      </c>
      <c r="AE56" s="34">
        <f t="shared" si="7"/>
        <v>1.5789473684210527</v>
      </c>
      <c r="AF56" s="34">
        <f t="shared" si="10"/>
        <v>-0.9825479930191972</v>
      </c>
      <c r="AG56" s="32">
        <f t="shared" si="11"/>
        <v>142.5</v>
      </c>
      <c r="AH56" s="32">
        <f t="shared" si="12"/>
        <v>926.25</v>
      </c>
      <c r="AI56" s="32"/>
      <c r="AJ56" s="32"/>
      <c r="AK56" s="32">
        <v>8300</v>
      </c>
      <c r="AL56" s="32">
        <v>200</v>
      </c>
      <c r="AM56" s="32"/>
      <c r="BN56" s="33">
        <v>95</v>
      </c>
    </row>
    <row r="57" spans="1:66" ht="24.75" customHeight="1">
      <c r="A57" s="29">
        <v>34</v>
      </c>
      <c r="B57" s="30" t="s">
        <v>141</v>
      </c>
      <c r="C57" s="30" t="s">
        <v>142</v>
      </c>
      <c r="D57" s="30">
        <v>235.5</v>
      </c>
      <c r="E57" s="31">
        <v>45.37</v>
      </c>
      <c r="F57" s="31">
        <v>0</v>
      </c>
      <c r="G57" s="31">
        <v>55</v>
      </c>
      <c r="H57" s="31">
        <v>0</v>
      </c>
      <c r="I57" s="31">
        <f t="shared" si="8"/>
        <v>55</v>
      </c>
      <c r="J57" s="32">
        <v>0</v>
      </c>
      <c r="K57" s="32"/>
      <c r="L57" s="32"/>
      <c r="M57" s="32"/>
      <c r="N57" s="32">
        <v>55</v>
      </c>
      <c r="O57" s="33">
        <v>55</v>
      </c>
      <c r="P57" s="33"/>
      <c r="Q57" s="33">
        <v>0</v>
      </c>
      <c r="R57" s="32"/>
      <c r="S57" s="32"/>
      <c r="T57" s="32"/>
      <c r="U57" s="32">
        <f t="shared" si="14"/>
        <v>55</v>
      </c>
      <c r="V57" s="31">
        <v>0</v>
      </c>
      <c r="W57" s="31">
        <v>55</v>
      </c>
      <c r="X57" s="31"/>
      <c r="Y57" s="31">
        <v>400</v>
      </c>
      <c r="Z57" s="46">
        <v>400</v>
      </c>
      <c r="AA57" s="31">
        <v>0</v>
      </c>
      <c r="AB57" s="31">
        <f aca="true" t="shared" si="15" ref="AB57:AB79">+AC57</f>
        <v>75</v>
      </c>
      <c r="AC57" s="32">
        <v>75</v>
      </c>
      <c r="AD57" s="32">
        <v>0</v>
      </c>
      <c r="AE57" s="34">
        <f t="shared" si="7"/>
        <v>1.3636363636363635</v>
      </c>
      <c r="AF57" s="34">
        <f t="shared" si="10"/>
        <v>0.36363636363636354</v>
      </c>
      <c r="AG57" s="32">
        <f t="shared" si="11"/>
        <v>82.5</v>
      </c>
      <c r="AH57" s="32">
        <f t="shared" si="12"/>
        <v>536.25</v>
      </c>
      <c r="AI57" s="32"/>
      <c r="AJ57" s="32"/>
      <c r="AK57" s="32"/>
      <c r="AL57" s="32">
        <v>0</v>
      </c>
      <c r="AM57" s="32"/>
      <c r="BN57" s="33">
        <v>55</v>
      </c>
    </row>
    <row r="58" spans="1:66" ht="24.75" customHeight="1">
      <c r="A58" s="29">
        <v>34</v>
      </c>
      <c r="B58" s="30" t="s">
        <v>141</v>
      </c>
      <c r="C58" s="30" t="s">
        <v>42</v>
      </c>
      <c r="D58" s="30">
        <v>202</v>
      </c>
      <c r="E58" s="31">
        <v>54.04</v>
      </c>
      <c r="F58" s="31">
        <v>0</v>
      </c>
      <c r="G58" s="31">
        <v>45</v>
      </c>
      <c r="H58" s="31">
        <v>0</v>
      </c>
      <c r="I58" s="31">
        <f t="shared" si="8"/>
        <v>45</v>
      </c>
      <c r="J58" s="32">
        <v>0</v>
      </c>
      <c r="K58" s="32"/>
      <c r="L58" s="32"/>
      <c r="M58" s="32"/>
      <c r="N58" s="32">
        <v>45</v>
      </c>
      <c r="O58" s="33">
        <v>45</v>
      </c>
      <c r="P58" s="33"/>
      <c r="Q58" s="33">
        <v>0</v>
      </c>
      <c r="R58" s="32"/>
      <c r="S58" s="32"/>
      <c r="T58" s="32"/>
      <c r="U58" s="32">
        <f t="shared" si="14"/>
        <v>45</v>
      </c>
      <c r="V58" s="31">
        <v>0</v>
      </c>
      <c r="W58" s="31">
        <v>45</v>
      </c>
      <c r="X58" s="31"/>
      <c r="Y58" s="31">
        <v>1000</v>
      </c>
      <c r="Z58" s="46">
        <v>673</v>
      </c>
      <c r="AA58" s="31">
        <v>0</v>
      </c>
      <c r="AB58" s="31">
        <f t="shared" si="15"/>
        <v>90</v>
      </c>
      <c r="AC58" s="32">
        <v>90</v>
      </c>
      <c r="AD58" s="32">
        <v>0</v>
      </c>
      <c r="AE58" s="34">
        <f t="shared" si="7"/>
        <v>2</v>
      </c>
      <c r="AF58" s="34">
        <f t="shared" si="10"/>
        <v>1</v>
      </c>
      <c r="AG58" s="32">
        <f t="shared" si="11"/>
        <v>67.5</v>
      </c>
      <c r="AH58" s="32">
        <f t="shared" si="12"/>
        <v>438.75</v>
      </c>
      <c r="AI58" s="32"/>
      <c r="AJ58" s="32"/>
      <c r="AK58" s="32"/>
      <c r="AL58" s="32">
        <v>0</v>
      </c>
      <c r="AM58" s="32"/>
      <c r="BN58" s="33">
        <v>45</v>
      </c>
    </row>
    <row r="59" spans="1:66" ht="24.75" customHeight="1">
      <c r="A59" s="29">
        <v>35</v>
      </c>
      <c r="B59" s="30" t="s">
        <v>46</v>
      </c>
      <c r="C59" s="30" t="s">
        <v>46</v>
      </c>
      <c r="D59" s="30">
        <v>72.45</v>
      </c>
      <c r="E59" s="31">
        <v>14.85</v>
      </c>
      <c r="F59" s="31">
        <v>0</v>
      </c>
      <c r="G59" s="31">
        <v>19</v>
      </c>
      <c r="H59" s="31">
        <v>0</v>
      </c>
      <c r="I59" s="31">
        <f t="shared" si="8"/>
        <v>19</v>
      </c>
      <c r="J59" s="32">
        <v>0</v>
      </c>
      <c r="K59" s="32">
        <v>0</v>
      </c>
      <c r="L59" s="32"/>
      <c r="M59" s="32"/>
      <c r="N59" s="32">
        <v>19</v>
      </c>
      <c r="O59" s="33">
        <v>19</v>
      </c>
      <c r="P59" s="33"/>
      <c r="Q59" s="33">
        <v>0</v>
      </c>
      <c r="R59" s="32"/>
      <c r="S59" s="32">
        <v>0</v>
      </c>
      <c r="T59" s="32"/>
      <c r="U59" s="32">
        <f t="shared" si="14"/>
        <v>19</v>
      </c>
      <c r="V59" s="31">
        <v>0</v>
      </c>
      <c r="W59" s="31">
        <v>22</v>
      </c>
      <c r="X59" s="31"/>
      <c r="Y59" s="31">
        <v>160</v>
      </c>
      <c r="Z59" s="46">
        <v>120</v>
      </c>
      <c r="AA59" s="31">
        <v>0</v>
      </c>
      <c r="AB59" s="31">
        <f t="shared" si="15"/>
        <v>35</v>
      </c>
      <c r="AC59" s="32">
        <v>35</v>
      </c>
      <c r="AD59" s="32">
        <v>0</v>
      </c>
      <c r="AE59" s="34">
        <f aca="true" t="shared" si="16" ref="AE59:AE76">IF(I59&lt;&gt;0,(AC59/I59),I59/100)</f>
        <v>1.8421052631578947</v>
      </c>
      <c r="AF59" s="34">
        <f t="shared" si="10"/>
        <v>0.8421052631578947</v>
      </c>
      <c r="AG59" s="32">
        <f t="shared" si="11"/>
        <v>28.5</v>
      </c>
      <c r="AH59" s="32">
        <f t="shared" si="12"/>
        <v>185.25</v>
      </c>
      <c r="AI59" s="32"/>
      <c r="AJ59" s="32">
        <v>0</v>
      </c>
      <c r="AK59" s="32"/>
      <c r="AL59" s="32">
        <v>0</v>
      </c>
      <c r="AM59" s="32"/>
      <c r="BN59" s="33">
        <v>19</v>
      </c>
    </row>
    <row r="60" spans="1:66" ht="24.75" customHeight="1">
      <c r="A60" s="29">
        <v>36</v>
      </c>
      <c r="B60" s="30" t="s">
        <v>58</v>
      </c>
      <c r="C60" s="30" t="s">
        <v>58</v>
      </c>
      <c r="D60" s="30">
        <v>7978.2</v>
      </c>
      <c r="E60" s="31">
        <v>2062.92</v>
      </c>
      <c r="F60" s="31">
        <v>311.32</v>
      </c>
      <c r="G60" s="31">
        <v>2693</v>
      </c>
      <c r="H60" s="31">
        <v>700</v>
      </c>
      <c r="I60" s="31">
        <f t="shared" si="8"/>
        <v>2693</v>
      </c>
      <c r="J60" s="32"/>
      <c r="K60" s="32"/>
      <c r="L60" s="32"/>
      <c r="M60" s="32">
        <v>50</v>
      </c>
      <c r="N60" s="32">
        <v>2643</v>
      </c>
      <c r="O60" s="33">
        <v>2693</v>
      </c>
      <c r="P60" s="33"/>
      <c r="Q60" s="33">
        <v>0</v>
      </c>
      <c r="R60" s="32"/>
      <c r="S60" s="32"/>
      <c r="T60" s="32"/>
      <c r="U60" s="32">
        <f t="shared" si="14"/>
        <v>2693</v>
      </c>
      <c r="V60" s="31">
        <v>650.56</v>
      </c>
      <c r="W60" s="31">
        <v>4591</v>
      </c>
      <c r="X60" s="31">
        <v>700</v>
      </c>
      <c r="Y60" s="31">
        <v>22280</v>
      </c>
      <c r="Z60" s="46">
        <v>22280</v>
      </c>
      <c r="AA60" s="31">
        <v>3531.75</v>
      </c>
      <c r="AB60" s="31">
        <f t="shared" si="15"/>
        <v>3500</v>
      </c>
      <c r="AC60" s="32">
        <v>3500</v>
      </c>
      <c r="AD60" s="32">
        <v>988.3</v>
      </c>
      <c r="AE60" s="34">
        <f t="shared" si="16"/>
        <v>1.2996658002227999</v>
      </c>
      <c r="AF60" s="34">
        <f t="shared" si="10"/>
        <v>0.29966580022279987</v>
      </c>
      <c r="AG60" s="32">
        <f t="shared" si="11"/>
        <v>4039.5</v>
      </c>
      <c r="AH60" s="32">
        <f t="shared" si="12"/>
        <v>26256.75</v>
      </c>
      <c r="AI60" s="32">
        <v>700</v>
      </c>
      <c r="AJ60" s="32"/>
      <c r="AK60" s="32"/>
      <c r="AL60" s="32"/>
      <c r="AM60" s="32">
        <v>700</v>
      </c>
      <c r="BN60" s="33">
        <v>2693</v>
      </c>
    </row>
    <row r="61" spans="1:66" ht="24.75" customHeight="1">
      <c r="A61" s="29">
        <v>36</v>
      </c>
      <c r="B61" s="30" t="s">
        <v>58</v>
      </c>
      <c r="C61" s="30" t="s">
        <v>56</v>
      </c>
      <c r="D61" s="30">
        <v>2202.99</v>
      </c>
      <c r="E61" s="31">
        <v>584.07</v>
      </c>
      <c r="F61" s="31">
        <v>60.01</v>
      </c>
      <c r="G61" s="31">
        <v>517</v>
      </c>
      <c r="H61" s="31">
        <v>0</v>
      </c>
      <c r="I61" s="31">
        <f t="shared" si="8"/>
        <v>517</v>
      </c>
      <c r="J61" s="32"/>
      <c r="K61" s="32"/>
      <c r="L61" s="32"/>
      <c r="M61" s="32"/>
      <c r="N61" s="32">
        <v>592</v>
      </c>
      <c r="O61" s="33">
        <v>592</v>
      </c>
      <c r="P61" s="33"/>
      <c r="Q61" s="33">
        <v>0</v>
      </c>
      <c r="R61" s="32"/>
      <c r="S61" s="32"/>
      <c r="T61" s="32"/>
      <c r="U61" s="32">
        <f t="shared" si="14"/>
        <v>592</v>
      </c>
      <c r="V61" s="31">
        <v>100</v>
      </c>
      <c r="W61" s="31">
        <v>1045</v>
      </c>
      <c r="X61" s="31"/>
      <c r="Y61" s="31">
        <v>7350</v>
      </c>
      <c r="Z61" s="46">
        <v>7298</v>
      </c>
      <c r="AA61" s="31">
        <v>500</v>
      </c>
      <c r="AB61" s="31">
        <f t="shared" si="15"/>
        <v>892</v>
      </c>
      <c r="AC61" s="32">
        <v>892</v>
      </c>
      <c r="AD61" s="32">
        <v>125</v>
      </c>
      <c r="AE61" s="34">
        <f t="shared" si="16"/>
        <v>1.7253384912959382</v>
      </c>
      <c r="AF61" s="34">
        <f t="shared" si="10"/>
        <v>0.7253384912959382</v>
      </c>
      <c r="AG61" s="32">
        <f t="shared" si="11"/>
        <v>775.5</v>
      </c>
      <c r="AH61" s="32">
        <f t="shared" si="12"/>
        <v>5040.75</v>
      </c>
      <c r="AI61" s="32"/>
      <c r="AJ61" s="32"/>
      <c r="AK61" s="32"/>
      <c r="AL61" s="32"/>
      <c r="AM61" s="32"/>
      <c r="BN61" s="33">
        <v>517</v>
      </c>
    </row>
    <row r="62" spans="1:66" ht="24.75" customHeight="1">
      <c r="A62" s="29">
        <v>37</v>
      </c>
      <c r="B62" s="30" t="s">
        <v>60</v>
      </c>
      <c r="C62" s="30" t="s">
        <v>60</v>
      </c>
      <c r="D62" s="30">
        <v>570</v>
      </c>
      <c r="E62" s="31">
        <v>145</v>
      </c>
      <c r="F62" s="31">
        <v>0</v>
      </c>
      <c r="G62" s="31">
        <v>145</v>
      </c>
      <c r="H62" s="31">
        <v>0</v>
      </c>
      <c r="I62" s="31">
        <f t="shared" si="8"/>
        <v>145</v>
      </c>
      <c r="J62" s="32"/>
      <c r="K62" s="32"/>
      <c r="L62" s="32"/>
      <c r="M62" s="32"/>
      <c r="N62" s="32">
        <v>169</v>
      </c>
      <c r="O62" s="33">
        <v>169</v>
      </c>
      <c r="P62" s="33"/>
      <c r="Q62" s="33">
        <v>0</v>
      </c>
      <c r="R62" s="32"/>
      <c r="S62" s="32"/>
      <c r="T62" s="32"/>
      <c r="U62" s="32">
        <f t="shared" si="14"/>
        <v>169</v>
      </c>
      <c r="V62" s="31">
        <v>0</v>
      </c>
      <c r="W62" s="31">
        <v>200</v>
      </c>
      <c r="X62" s="31"/>
      <c r="Y62" s="31">
        <v>1500</v>
      </c>
      <c r="Z62" s="46">
        <v>1500</v>
      </c>
      <c r="AA62" s="31">
        <v>0</v>
      </c>
      <c r="AB62" s="31">
        <f t="shared" si="15"/>
        <v>250</v>
      </c>
      <c r="AC62" s="32">
        <v>250</v>
      </c>
      <c r="AD62" s="32">
        <v>0</v>
      </c>
      <c r="AE62" s="34">
        <f t="shared" si="16"/>
        <v>1.7241379310344827</v>
      </c>
      <c r="AF62" s="34">
        <f t="shared" si="10"/>
        <v>0.7241379310344827</v>
      </c>
      <c r="AG62" s="32">
        <f t="shared" si="11"/>
        <v>217.5</v>
      </c>
      <c r="AH62" s="32">
        <f t="shared" si="12"/>
        <v>1413.75</v>
      </c>
      <c r="AI62" s="32"/>
      <c r="AJ62" s="32"/>
      <c r="AK62" s="32"/>
      <c r="AL62" s="32"/>
      <c r="AM62" s="32"/>
      <c r="BN62" s="33">
        <v>145</v>
      </c>
    </row>
    <row r="63" spans="1:66" ht="24.75" customHeight="1">
      <c r="A63" s="29">
        <v>38</v>
      </c>
      <c r="B63" s="30" t="s">
        <v>143</v>
      </c>
      <c r="C63" s="30" t="s">
        <v>31</v>
      </c>
      <c r="D63" s="30">
        <v>206.5</v>
      </c>
      <c r="E63" s="31">
        <v>34.93</v>
      </c>
      <c r="F63" s="31">
        <v>0</v>
      </c>
      <c r="G63" s="31">
        <v>53</v>
      </c>
      <c r="H63" s="31">
        <v>0</v>
      </c>
      <c r="I63" s="31">
        <f t="shared" si="8"/>
        <v>53</v>
      </c>
      <c r="J63" s="32">
        <v>0</v>
      </c>
      <c r="K63" s="32"/>
      <c r="L63" s="32"/>
      <c r="M63" s="32"/>
      <c r="N63" s="32">
        <v>53</v>
      </c>
      <c r="O63" s="33">
        <v>53</v>
      </c>
      <c r="P63" s="33"/>
      <c r="Q63" s="33">
        <v>0</v>
      </c>
      <c r="R63" s="32"/>
      <c r="S63" s="32"/>
      <c r="T63" s="32"/>
      <c r="U63" s="32">
        <f t="shared" si="14"/>
        <v>53</v>
      </c>
      <c r="V63" s="31">
        <v>0</v>
      </c>
      <c r="W63" s="31">
        <v>60</v>
      </c>
      <c r="X63" s="31"/>
      <c r="Y63" s="31">
        <v>375</v>
      </c>
      <c r="Z63" s="46">
        <v>375</v>
      </c>
      <c r="AA63" s="31">
        <v>0</v>
      </c>
      <c r="AB63" s="31">
        <f t="shared" si="15"/>
        <v>60</v>
      </c>
      <c r="AC63" s="32">
        <v>60</v>
      </c>
      <c r="AD63" s="32">
        <v>0</v>
      </c>
      <c r="AE63" s="34">
        <f t="shared" si="16"/>
        <v>1.1320754716981132</v>
      </c>
      <c r="AF63" s="34">
        <f t="shared" si="10"/>
        <v>0.13207547169811318</v>
      </c>
      <c r="AG63" s="32">
        <f t="shared" si="11"/>
        <v>79.5</v>
      </c>
      <c r="AH63" s="32">
        <f t="shared" si="12"/>
        <v>516.75</v>
      </c>
      <c r="AI63" s="32"/>
      <c r="AJ63" s="32"/>
      <c r="AK63" s="32"/>
      <c r="AL63" s="32">
        <v>0</v>
      </c>
      <c r="AM63" s="32"/>
      <c r="BN63" s="33">
        <v>53</v>
      </c>
    </row>
    <row r="64" spans="1:66" ht="24.75" customHeight="1">
      <c r="A64" s="29">
        <v>38</v>
      </c>
      <c r="B64" s="30" t="s">
        <v>143</v>
      </c>
      <c r="C64" s="30" t="s">
        <v>53</v>
      </c>
      <c r="D64" s="30">
        <v>1658.1</v>
      </c>
      <c r="E64" s="31">
        <v>317.72</v>
      </c>
      <c r="F64" s="31">
        <v>0</v>
      </c>
      <c r="G64" s="31">
        <v>357</v>
      </c>
      <c r="H64" s="31">
        <v>0</v>
      </c>
      <c r="I64" s="31">
        <f t="shared" si="8"/>
        <v>357</v>
      </c>
      <c r="J64" s="32"/>
      <c r="K64" s="32"/>
      <c r="L64" s="32"/>
      <c r="M64" s="32"/>
      <c r="N64" s="32">
        <v>157</v>
      </c>
      <c r="O64" s="33">
        <v>157</v>
      </c>
      <c r="P64" s="33"/>
      <c r="Q64" s="33">
        <v>0</v>
      </c>
      <c r="R64" s="32"/>
      <c r="S64" s="32"/>
      <c r="T64" s="32"/>
      <c r="U64" s="32">
        <f t="shared" si="14"/>
        <v>157</v>
      </c>
      <c r="V64" s="31">
        <v>0</v>
      </c>
      <c r="W64" s="31">
        <v>350</v>
      </c>
      <c r="X64" s="31"/>
      <c r="Y64" s="31">
        <v>1915</v>
      </c>
      <c r="Z64" s="46">
        <v>1900</v>
      </c>
      <c r="AA64" s="31">
        <v>0</v>
      </c>
      <c r="AB64" s="31">
        <f t="shared" si="15"/>
        <v>420</v>
      </c>
      <c r="AC64" s="32">
        <v>420</v>
      </c>
      <c r="AD64" s="32">
        <v>0</v>
      </c>
      <c r="AE64" s="34">
        <f t="shared" si="16"/>
        <v>1.1764705882352942</v>
      </c>
      <c r="AF64" s="34">
        <f t="shared" si="10"/>
        <v>0.17647058823529416</v>
      </c>
      <c r="AG64" s="32">
        <f t="shared" si="11"/>
        <v>535.5</v>
      </c>
      <c r="AH64" s="32">
        <f t="shared" si="12"/>
        <v>3480.75</v>
      </c>
      <c r="AI64" s="32"/>
      <c r="AJ64" s="32"/>
      <c r="AK64" s="32"/>
      <c r="AL64" s="32"/>
      <c r="AM64" s="32"/>
      <c r="BN64" s="33">
        <v>157</v>
      </c>
    </row>
    <row r="65" spans="1:66" ht="24.75" customHeight="1">
      <c r="A65" s="29">
        <v>39</v>
      </c>
      <c r="B65" s="30" t="s">
        <v>45</v>
      </c>
      <c r="C65" s="30" t="s">
        <v>45</v>
      </c>
      <c r="D65" s="30">
        <f>6436.36+172.22</f>
        <v>6608.58</v>
      </c>
      <c r="E65" s="31">
        <v>1180.17</v>
      </c>
      <c r="F65" s="31">
        <v>0</v>
      </c>
      <c r="G65" s="31">
        <f>2252+98</f>
        <v>2350</v>
      </c>
      <c r="H65" s="31">
        <v>0</v>
      </c>
      <c r="I65" s="31">
        <f t="shared" si="8"/>
        <v>1850</v>
      </c>
      <c r="J65" s="32">
        <v>500</v>
      </c>
      <c r="K65" s="32">
        <v>0</v>
      </c>
      <c r="L65" s="32"/>
      <c r="M65" s="32">
        <v>304</v>
      </c>
      <c r="N65" s="32">
        <v>1346</v>
      </c>
      <c r="O65" s="33">
        <v>1650</v>
      </c>
      <c r="P65" s="33">
        <v>500</v>
      </c>
      <c r="Q65" s="33">
        <v>0</v>
      </c>
      <c r="R65" s="32">
        <v>500</v>
      </c>
      <c r="S65" s="32">
        <v>0</v>
      </c>
      <c r="T65" s="32"/>
      <c r="U65" s="32">
        <v>2025.23</v>
      </c>
      <c r="V65" s="31">
        <v>0</v>
      </c>
      <c r="W65" s="31">
        <v>4339</v>
      </c>
      <c r="X65" s="31"/>
      <c r="Y65" s="31">
        <v>42181</v>
      </c>
      <c r="Z65" s="46">
        <v>30075</v>
      </c>
      <c r="AA65" s="31">
        <v>0</v>
      </c>
      <c r="AB65" s="31">
        <f t="shared" si="15"/>
        <v>4000</v>
      </c>
      <c r="AC65" s="32">
        <v>4000</v>
      </c>
      <c r="AD65" s="32">
        <v>0</v>
      </c>
      <c r="AE65" s="34">
        <f t="shared" si="16"/>
        <v>2.1621621621621623</v>
      </c>
      <c r="AF65" s="34">
        <f t="shared" si="10"/>
        <v>0.7021276595744681</v>
      </c>
      <c r="AG65" s="32">
        <f t="shared" si="11"/>
        <v>2775</v>
      </c>
      <c r="AH65" s="32">
        <f t="shared" si="12"/>
        <v>18037.5</v>
      </c>
      <c r="AI65" s="32"/>
      <c r="AJ65" s="32">
        <v>0</v>
      </c>
      <c r="AK65" s="32"/>
      <c r="AL65" s="32">
        <v>500</v>
      </c>
      <c r="AM65" s="32"/>
      <c r="BN65" s="33">
        <v>1650</v>
      </c>
    </row>
    <row r="66" spans="1:66" ht="24.75" customHeight="1">
      <c r="A66" s="29">
        <v>40</v>
      </c>
      <c r="B66" s="30" t="s">
        <v>144</v>
      </c>
      <c r="C66" s="30" t="s">
        <v>53</v>
      </c>
      <c r="D66" s="30">
        <v>18857</v>
      </c>
      <c r="E66" s="31">
        <v>5113</v>
      </c>
      <c r="F66" s="31">
        <v>758</v>
      </c>
      <c r="G66" s="31">
        <v>6912</v>
      </c>
      <c r="H66" s="31">
        <v>1195.6</v>
      </c>
      <c r="I66" s="31">
        <f t="shared" si="8"/>
        <v>5412</v>
      </c>
      <c r="J66" s="32"/>
      <c r="K66" s="32">
        <v>1500</v>
      </c>
      <c r="L66" s="32"/>
      <c r="M66" s="32"/>
      <c r="N66" s="32">
        <v>3267</v>
      </c>
      <c r="O66" s="33">
        <v>3267</v>
      </c>
      <c r="P66" s="33"/>
      <c r="Q66" s="33">
        <v>0</v>
      </c>
      <c r="R66" s="32"/>
      <c r="S66" s="32">
        <v>1500</v>
      </c>
      <c r="T66" s="32"/>
      <c r="U66" s="32">
        <f>M66+N66+P66+Q66+S66+T66</f>
        <v>4767</v>
      </c>
      <c r="V66" s="31">
        <v>1375</v>
      </c>
      <c r="W66" s="31">
        <v>14100.6</v>
      </c>
      <c r="X66" s="31">
        <v>1195</v>
      </c>
      <c r="Y66" s="31">
        <v>59400</v>
      </c>
      <c r="Z66" s="46">
        <v>59400</v>
      </c>
      <c r="AA66" s="31">
        <v>800</v>
      </c>
      <c r="AB66" s="31">
        <f t="shared" si="15"/>
        <v>9000</v>
      </c>
      <c r="AC66" s="32">
        <v>9000</v>
      </c>
      <c r="AD66" s="32">
        <v>160</v>
      </c>
      <c r="AE66" s="34">
        <f t="shared" si="16"/>
        <v>1.6629711751662972</v>
      </c>
      <c r="AF66" s="34">
        <f t="shared" si="10"/>
        <v>0.30208333333333326</v>
      </c>
      <c r="AG66" s="32">
        <f t="shared" si="11"/>
        <v>8118</v>
      </c>
      <c r="AH66" s="32">
        <f t="shared" si="12"/>
        <v>52767</v>
      </c>
      <c r="AI66" s="32">
        <v>1195.6</v>
      </c>
      <c r="AJ66" s="32">
        <v>1500</v>
      </c>
      <c r="AK66" s="32"/>
      <c r="AL66" s="32"/>
      <c r="AM66" s="32">
        <v>1195.6</v>
      </c>
      <c r="BN66" s="33">
        <f>5412-1550</f>
        <v>3862</v>
      </c>
    </row>
    <row r="67" spans="1:66" ht="24.75" customHeight="1">
      <c r="A67" s="29">
        <v>40</v>
      </c>
      <c r="B67" s="30" t="s">
        <v>144</v>
      </c>
      <c r="C67" s="30" t="s">
        <v>54</v>
      </c>
      <c r="D67" s="30">
        <v>1149</v>
      </c>
      <c r="E67" s="31">
        <v>349</v>
      </c>
      <c r="F67" s="31">
        <v>10</v>
      </c>
      <c r="G67" s="31">
        <v>350</v>
      </c>
      <c r="H67" s="31">
        <v>32</v>
      </c>
      <c r="I67" s="31">
        <f aca="true" t="shared" si="17" ref="I67:I79">G67-J67-K67-L67</f>
        <v>350</v>
      </c>
      <c r="J67" s="32">
        <v>0</v>
      </c>
      <c r="K67" s="32"/>
      <c r="L67" s="32"/>
      <c r="M67" s="32"/>
      <c r="N67" s="32">
        <v>350</v>
      </c>
      <c r="O67" s="33">
        <v>350</v>
      </c>
      <c r="P67" s="33"/>
      <c r="Q67" s="33">
        <v>0</v>
      </c>
      <c r="R67" s="32"/>
      <c r="S67" s="32"/>
      <c r="T67" s="32"/>
      <c r="U67" s="32">
        <f>M67+N67+P67+Q67+S67+T67</f>
        <v>350</v>
      </c>
      <c r="V67" s="31">
        <v>32</v>
      </c>
      <c r="W67" s="31">
        <v>460</v>
      </c>
      <c r="X67" s="31">
        <v>32</v>
      </c>
      <c r="Y67" s="31">
        <v>3200</v>
      </c>
      <c r="Z67" s="46">
        <v>4200</v>
      </c>
      <c r="AA67" s="31">
        <v>80</v>
      </c>
      <c r="AB67" s="31">
        <f t="shared" si="15"/>
        <v>600</v>
      </c>
      <c r="AC67" s="32">
        <v>600</v>
      </c>
      <c r="AD67" s="32">
        <v>16</v>
      </c>
      <c r="AE67" s="34">
        <f t="shared" si="16"/>
        <v>1.7142857142857142</v>
      </c>
      <c r="AF67" s="34">
        <f aca="true" t="shared" si="18" ref="AF67:AF76">IF(G67&lt;&gt;0,(AC67/G67)-100%,AC67/100)</f>
        <v>0.7142857142857142</v>
      </c>
      <c r="AG67" s="32">
        <f aca="true" t="shared" si="19" ref="AG67:AG79">I67*1.5</f>
        <v>525</v>
      </c>
      <c r="AH67" s="32">
        <f aca="true" t="shared" si="20" ref="AH67:AH80">AG67*6.5</f>
        <v>3412.5</v>
      </c>
      <c r="AI67" s="32">
        <v>32</v>
      </c>
      <c r="AJ67" s="32"/>
      <c r="AK67" s="32"/>
      <c r="AL67" s="32">
        <v>0</v>
      </c>
      <c r="AM67" s="32">
        <v>32</v>
      </c>
      <c r="BN67" s="33">
        <v>350</v>
      </c>
    </row>
    <row r="68" spans="1:66" ht="24.75" customHeight="1">
      <c r="A68" s="29">
        <v>41</v>
      </c>
      <c r="B68" s="30" t="s">
        <v>145</v>
      </c>
      <c r="C68" s="30" t="s">
        <v>41</v>
      </c>
      <c r="D68" s="30">
        <v>1115</v>
      </c>
      <c r="E68" s="31">
        <v>262.2</v>
      </c>
      <c r="F68" s="31">
        <v>0</v>
      </c>
      <c r="G68" s="31">
        <v>480</v>
      </c>
      <c r="H68" s="31">
        <v>0</v>
      </c>
      <c r="I68" s="31">
        <f t="shared" si="17"/>
        <v>480</v>
      </c>
      <c r="J68" s="32">
        <v>0</v>
      </c>
      <c r="K68" s="32"/>
      <c r="L68" s="32"/>
      <c r="M68" s="32"/>
      <c r="N68" s="32">
        <v>280</v>
      </c>
      <c r="O68" s="33">
        <v>280</v>
      </c>
      <c r="P68" s="33"/>
      <c r="Q68" s="33">
        <v>0</v>
      </c>
      <c r="R68" s="32"/>
      <c r="S68" s="32"/>
      <c r="T68" s="32"/>
      <c r="U68" s="32">
        <f>M68+N68+P68+Q68+S68+T68</f>
        <v>280</v>
      </c>
      <c r="V68" s="31">
        <v>0</v>
      </c>
      <c r="W68" s="31">
        <v>526.01</v>
      </c>
      <c r="X68" s="31"/>
      <c r="Y68" s="31">
        <v>10345.01</v>
      </c>
      <c r="Z68" s="46">
        <v>10005</v>
      </c>
      <c r="AA68" s="31">
        <v>0</v>
      </c>
      <c r="AB68" s="31">
        <f t="shared" si="15"/>
        <v>770</v>
      </c>
      <c r="AC68" s="32">
        <v>770</v>
      </c>
      <c r="AD68" s="32">
        <v>0</v>
      </c>
      <c r="AE68" s="34">
        <f t="shared" si="16"/>
        <v>1.6041666666666667</v>
      </c>
      <c r="AF68" s="34">
        <f t="shared" si="18"/>
        <v>0.6041666666666667</v>
      </c>
      <c r="AG68" s="32">
        <f t="shared" si="19"/>
        <v>720</v>
      </c>
      <c r="AH68" s="32">
        <f t="shared" si="20"/>
        <v>4680</v>
      </c>
      <c r="AI68" s="32"/>
      <c r="AJ68" s="32"/>
      <c r="AK68" s="32"/>
      <c r="AL68" s="32">
        <v>0</v>
      </c>
      <c r="AM68" s="32"/>
      <c r="BN68" s="33">
        <v>280</v>
      </c>
    </row>
    <row r="69" spans="1:66" ht="24.75" customHeight="1">
      <c r="A69" s="29">
        <v>42</v>
      </c>
      <c r="B69" s="30" t="s">
        <v>146</v>
      </c>
      <c r="C69" s="30" t="s">
        <v>58</v>
      </c>
      <c r="D69" s="30">
        <v>16312.93</v>
      </c>
      <c r="E69" s="31">
        <v>4379.13</v>
      </c>
      <c r="F69" s="31">
        <v>664.47</v>
      </c>
      <c r="G69" s="31">
        <v>4800</v>
      </c>
      <c r="H69" s="31">
        <v>1323.4</v>
      </c>
      <c r="I69" s="31">
        <f t="shared" si="17"/>
        <v>4800</v>
      </c>
      <c r="J69" s="32"/>
      <c r="K69" s="32"/>
      <c r="L69" s="32"/>
      <c r="M69" s="32">
        <v>10</v>
      </c>
      <c r="N69" s="32">
        <v>6090</v>
      </c>
      <c r="O69" s="33">
        <v>6100</v>
      </c>
      <c r="P69" s="33"/>
      <c r="Q69" s="33">
        <v>0</v>
      </c>
      <c r="R69" s="32"/>
      <c r="S69" s="32"/>
      <c r="T69" s="32"/>
      <c r="U69" s="32">
        <v>6090</v>
      </c>
      <c r="V69" s="31">
        <v>1000</v>
      </c>
      <c r="W69" s="31">
        <v>10301.28</v>
      </c>
      <c r="X69" s="31">
        <v>1223.4</v>
      </c>
      <c r="Y69" s="31">
        <v>54727.52</v>
      </c>
      <c r="Z69" s="46">
        <v>51220</v>
      </c>
      <c r="AA69" s="31">
        <v>6093.01</v>
      </c>
      <c r="AB69" s="31">
        <f t="shared" si="15"/>
        <v>9500</v>
      </c>
      <c r="AC69" s="32">
        <v>9500</v>
      </c>
      <c r="AD69" s="32">
        <v>1235.5</v>
      </c>
      <c r="AE69" s="34">
        <f t="shared" si="16"/>
        <v>1.9791666666666667</v>
      </c>
      <c r="AF69" s="34">
        <f t="shared" si="18"/>
        <v>0.9791666666666667</v>
      </c>
      <c r="AG69" s="32">
        <f t="shared" si="19"/>
        <v>7200</v>
      </c>
      <c r="AH69" s="32">
        <f t="shared" si="20"/>
        <v>46800</v>
      </c>
      <c r="AI69" s="32">
        <v>1000</v>
      </c>
      <c r="AJ69" s="32"/>
      <c r="AK69" s="32"/>
      <c r="AL69" s="32"/>
      <c r="AM69" s="32">
        <v>1000</v>
      </c>
      <c r="BN69" s="33">
        <v>5800</v>
      </c>
    </row>
    <row r="70" spans="1:66" ht="24.75" customHeight="1">
      <c r="A70" s="29">
        <v>42</v>
      </c>
      <c r="B70" s="30" t="s">
        <v>146</v>
      </c>
      <c r="C70" s="30" t="s">
        <v>59</v>
      </c>
      <c r="D70" s="30">
        <v>1131</v>
      </c>
      <c r="E70" s="31">
        <v>186.47</v>
      </c>
      <c r="F70" s="31">
        <v>38.5</v>
      </c>
      <c r="G70" s="31">
        <v>260</v>
      </c>
      <c r="H70" s="31">
        <v>0</v>
      </c>
      <c r="I70" s="31">
        <f t="shared" si="17"/>
        <v>260</v>
      </c>
      <c r="J70" s="32"/>
      <c r="K70" s="32"/>
      <c r="L70" s="32"/>
      <c r="M70" s="32"/>
      <c r="N70" s="32">
        <v>260</v>
      </c>
      <c r="O70" s="33">
        <v>260</v>
      </c>
      <c r="P70" s="33"/>
      <c r="Q70" s="33">
        <v>0</v>
      </c>
      <c r="R70" s="32"/>
      <c r="S70" s="32"/>
      <c r="T70" s="32"/>
      <c r="U70" s="32">
        <f>M70+N70+P70+Q70+S70+T70</f>
        <v>260</v>
      </c>
      <c r="V70" s="31">
        <v>54</v>
      </c>
      <c r="W70" s="31">
        <v>260</v>
      </c>
      <c r="X70" s="31"/>
      <c r="Y70" s="31">
        <v>1300</v>
      </c>
      <c r="Z70" s="46">
        <v>1300</v>
      </c>
      <c r="AA70" s="31">
        <v>270</v>
      </c>
      <c r="AB70" s="31">
        <f t="shared" si="15"/>
        <v>260</v>
      </c>
      <c r="AC70" s="32">
        <v>260</v>
      </c>
      <c r="AD70" s="32">
        <v>54</v>
      </c>
      <c r="AE70" s="34">
        <f t="shared" si="16"/>
        <v>1</v>
      </c>
      <c r="AF70" s="34">
        <f t="shared" si="18"/>
        <v>0</v>
      </c>
      <c r="AG70" s="32">
        <f t="shared" si="19"/>
        <v>390</v>
      </c>
      <c r="AH70" s="32">
        <f t="shared" si="20"/>
        <v>2535</v>
      </c>
      <c r="AI70" s="32">
        <v>0</v>
      </c>
      <c r="AJ70" s="32"/>
      <c r="AK70" s="32"/>
      <c r="AL70" s="32"/>
      <c r="AM70" s="32">
        <v>0</v>
      </c>
      <c r="BN70" s="33">
        <v>260</v>
      </c>
    </row>
    <row r="71" spans="1:66" ht="24.75" customHeight="1">
      <c r="A71" s="29">
        <v>43</v>
      </c>
      <c r="B71" s="36" t="s">
        <v>147</v>
      </c>
      <c r="C71" s="36" t="s">
        <v>50</v>
      </c>
      <c r="D71" s="36">
        <v>10525.83</v>
      </c>
      <c r="E71" s="37">
        <v>2605.33</v>
      </c>
      <c r="F71" s="37">
        <v>714</v>
      </c>
      <c r="G71" s="37">
        <v>3086.3</v>
      </c>
      <c r="H71" s="37">
        <v>775.69</v>
      </c>
      <c r="I71" s="31">
        <f t="shared" si="17"/>
        <v>3086.3</v>
      </c>
      <c r="J71" s="32"/>
      <c r="K71" s="32"/>
      <c r="L71" s="32"/>
      <c r="M71" s="32">
        <v>206</v>
      </c>
      <c r="N71" s="32">
        <v>3380.3</v>
      </c>
      <c r="O71" s="33">
        <v>3586.3</v>
      </c>
      <c r="P71" s="33"/>
      <c r="Q71" s="33">
        <v>61</v>
      </c>
      <c r="R71" s="32">
        <v>61</v>
      </c>
      <c r="S71" s="32"/>
      <c r="T71" s="32"/>
      <c r="U71" s="32">
        <v>3607.3</v>
      </c>
      <c r="V71" s="37">
        <v>1100.69</v>
      </c>
      <c r="W71" s="37">
        <v>6083.9</v>
      </c>
      <c r="X71" s="37">
        <v>1100.69</v>
      </c>
      <c r="Y71" s="37">
        <v>84016.7</v>
      </c>
      <c r="Z71" s="46">
        <v>55500</v>
      </c>
      <c r="AA71" s="31">
        <v>13442.63</v>
      </c>
      <c r="AB71" s="31">
        <f t="shared" si="15"/>
        <v>7200</v>
      </c>
      <c r="AC71" s="32">
        <v>7200</v>
      </c>
      <c r="AD71" s="32">
        <v>467</v>
      </c>
      <c r="AE71" s="34">
        <f t="shared" si="16"/>
        <v>2.3328905161520264</v>
      </c>
      <c r="AF71" s="34">
        <f t="shared" si="18"/>
        <v>1.3328905161520264</v>
      </c>
      <c r="AG71" s="32">
        <f t="shared" si="19"/>
        <v>4629.450000000001</v>
      </c>
      <c r="AH71" s="32">
        <f t="shared" si="20"/>
        <v>30091.425000000003</v>
      </c>
      <c r="AI71" s="32">
        <v>775.69</v>
      </c>
      <c r="AJ71" s="32"/>
      <c r="AK71" s="32"/>
      <c r="AL71" s="32"/>
      <c r="AM71" s="32">
        <v>775.69</v>
      </c>
      <c r="BN71" s="33">
        <v>3586.3</v>
      </c>
    </row>
    <row r="72" spans="1:66" ht="24.75" customHeight="1">
      <c r="A72" s="29">
        <v>10</v>
      </c>
      <c r="B72" s="36" t="s">
        <v>114</v>
      </c>
      <c r="C72" s="36" t="s">
        <v>32</v>
      </c>
      <c r="D72" s="36">
        <v>80</v>
      </c>
      <c r="E72" s="37">
        <v>28</v>
      </c>
      <c r="F72" s="37">
        <v>0</v>
      </c>
      <c r="G72" s="37">
        <v>80</v>
      </c>
      <c r="H72" s="37">
        <v>0</v>
      </c>
      <c r="I72" s="31">
        <f t="shared" si="17"/>
        <v>80</v>
      </c>
      <c r="J72" s="32"/>
      <c r="K72" s="32"/>
      <c r="L72" s="32"/>
      <c r="M72" s="32"/>
      <c r="N72" s="32">
        <v>80</v>
      </c>
      <c r="O72" s="33">
        <v>80</v>
      </c>
      <c r="P72" s="33"/>
      <c r="Q72" s="33">
        <v>0</v>
      </c>
      <c r="R72" s="32"/>
      <c r="S72" s="32"/>
      <c r="T72" s="32"/>
      <c r="U72" s="32">
        <f aca="true" t="shared" si="21" ref="U72:U79">M72+N72+P72+Q72+S72+T72</f>
        <v>80</v>
      </c>
      <c r="V72" s="37">
        <v>0</v>
      </c>
      <c r="W72" s="37">
        <v>130</v>
      </c>
      <c r="X72" s="37"/>
      <c r="Y72" s="37">
        <v>1261.75</v>
      </c>
      <c r="Z72" s="46">
        <v>1000</v>
      </c>
      <c r="AA72" s="31">
        <v>0</v>
      </c>
      <c r="AB72" s="31">
        <f t="shared" si="15"/>
        <v>250</v>
      </c>
      <c r="AC72" s="32">
        <v>250</v>
      </c>
      <c r="AD72" s="32">
        <v>0</v>
      </c>
      <c r="AE72" s="34">
        <f t="shared" si="16"/>
        <v>3.125</v>
      </c>
      <c r="AF72" s="34">
        <f t="shared" si="18"/>
        <v>2.125</v>
      </c>
      <c r="AG72" s="32">
        <f t="shared" si="19"/>
        <v>120</v>
      </c>
      <c r="AH72" s="32">
        <f t="shared" si="20"/>
        <v>780</v>
      </c>
      <c r="AI72" s="32"/>
      <c r="AJ72" s="32"/>
      <c r="AK72" s="32"/>
      <c r="AL72" s="32"/>
      <c r="AM72" s="32"/>
      <c r="BN72" s="33">
        <v>80</v>
      </c>
    </row>
    <row r="73" spans="1:66" ht="24.75" customHeight="1">
      <c r="A73" s="29">
        <v>17</v>
      </c>
      <c r="B73" s="36" t="s">
        <v>51</v>
      </c>
      <c r="C73" s="36" t="s">
        <v>53</v>
      </c>
      <c r="D73" s="36">
        <v>0</v>
      </c>
      <c r="E73" s="37">
        <v>0</v>
      </c>
      <c r="F73" s="37">
        <v>0</v>
      </c>
      <c r="G73" s="37">
        <v>0</v>
      </c>
      <c r="H73" s="37">
        <v>0</v>
      </c>
      <c r="I73" s="31">
        <f t="shared" si="17"/>
        <v>0</v>
      </c>
      <c r="J73" s="32"/>
      <c r="K73" s="32"/>
      <c r="L73" s="32"/>
      <c r="M73" s="32"/>
      <c r="N73" s="32">
        <v>0</v>
      </c>
      <c r="O73" s="33">
        <v>0</v>
      </c>
      <c r="P73" s="33"/>
      <c r="Q73" s="33">
        <v>0</v>
      </c>
      <c r="R73" s="32"/>
      <c r="S73" s="32"/>
      <c r="T73" s="32"/>
      <c r="U73" s="32">
        <f t="shared" si="21"/>
        <v>0</v>
      </c>
      <c r="V73" s="37">
        <v>0</v>
      </c>
      <c r="W73" s="37">
        <v>0</v>
      </c>
      <c r="X73" s="37"/>
      <c r="Y73" s="37">
        <v>0</v>
      </c>
      <c r="Z73" s="46">
        <f>AB73*6.5</f>
        <v>0</v>
      </c>
      <c r="AA73" s="31">
        <v>0</v>
      </c>
      <c r="AB73" s="31">
        <f t="shared" si="15"/>
        <v>0</v>
      </c>
      <c r="AC73" s="32"/>
      <c r="AD73" s="32">
        <v>0</v>
      </c>
      <c r="AE73" s="34">
        <f t="shared" si="16"/>
        <v>0</v>
      </c>
      <c r="AF73" s="34">
        <f t="shared" si="18"/>
        <v>0</v>
      </c>
      <c r="AG73" s="32">
        <f t="shared" si="19"/>
        <v>0</v>
      </c>
      <c r="AH73" s="32">
        <f t="shared" si="20"/>
        <v>0</v>
      </c>
      <c r="AI73" s="32"/>
      <c r="AJ73" s="32"/>
      <c r="AK73" s="32"/>
      <c r="AL73" s="32"/>
      <c r="AM73" s="32"/>
      <c r="BN73" s="33">
        <v>0</v>
      </c>
    </row>
    <row r="74" spans="1:66" ht="24.75" customHeight="1">
      <c r="A74" s="29">
        <v>37</v>
      </c>
      <c r="B74" s="36" t="s">
        <v>60</v>
      </c>
      <c r="C74" s="36" t="s">
        <v>148</v>
      </c>
      <c r="D74" s="36">
        <v>0</v>
      </c>
      <c r="E74" s="37">
        <v>0</v>
      </c>
      <c r="F74" s="37">
        <v>0</v>
      </c>
      <c r="G74" s="37">
        <v>0</v>
      </c>
      <c r="H74" s="37">
        <v>0</v>
      </c>
      <c r="I74" s="31">
        <f t="shared" si="17"/>
        <v>0</v>
      </c>
      <c r="J74" s="32"/>
      <c r="K74" s="32"/>
      <c r="L74" s="32"/>
      <c r="M74" s="32"/>
      <c r="N74" s="32">
        <v>0</v>
      </c>
      <c r="O74" s="33">
        <v>0</v>
      </c>
      <c r="P74" s="33"/>
      <c r="Q74" s="33">
        <v>0</v>
      </c>
      <c r="R74" s="32"/>
      <c r="S74" s="32"/>
      <c r="T74" s="32"/>
      <c r="U74" s="32">
        <f t="shared" si="21"/>
        <v>0</v>
      </c>
      <c r="V74" s="37">
        <v>0</v>
      </c>
      <c r="W74" s="37">
        <v>0</v>
      </c>
      <c r="X74" s="37"/>
      <c r="Y74" s="37">
        <v>0</v>
      </c>
      <c r="Z74" s="46">
        <f>AB74*6.5</f>
        <v>0</v>
      </c>
      <c r="AA74" s="31">
        <v>0</v>
      </c>
      <c r="AB74" s="31">
        <f t="shared" si="15"/>
        <v>0</v>
      </c>
      <c r="AC74" s="32"/>
      <c r="AD74" s="32">
        <v>0</v>
      </c>
      <c r="AE74" s="34">
        <f t="shared" si="16"/>
        <v>0</v>
      </c>
      <c r="AF74" s="34">
        <f t="shared" si="18"/>
        <v>0</v>
      </c>
      <c r="AG74" s="32">
        <f t="shared" si="19"/>
        <v>0</v>
      </c>
      <c r="AH74" s="32">
        <f t="shared" si="20"/>
        <v>0</v>
      </c>
      <c r="AI74" s="32"/>
      <c r="AJ74" s="32"/>
      <c r="AK74" s="32"/>
      <c r="AL74" s="32"/>
      <c r="AM74" s="32"/>
      <c r="BN74" s="33">
        <v>0</v>
      </c>
    </row>
    <row r="75" spans="1:66" ht="24.75" customHeight="1">
      <c r="A75" s="29">
        <v>44</v>
      </c>
      <c r="B75" s="36" t="s">
        <v>149</v>
      </c>
      <c r="C75" s="36" t="s">
        <v>47</v>
      </c>
      <c r="D75" s="36"/>
      <c r="E75" s="37">
        <v>0</v>
      </c>
      <c r="F75" s="37">
        <v>0</v>
      </c>
      <c r="G75" s="37">
        <v>0</v>
      </c>
      <c r="H75" s="37">
        <v>0</v>
      </c>
      <c r="I75" s="31">
        <f t="shared" si="17"/>
        <v>0</v>
      </c>
      <c r="J75" s="32"/>
      <c r="K75" s="32"/>
      <c r="L75" s="32"/>
      <c r="M75" s="32"/>
      <c r="N75" s="32">
        <v>0</v>
      </c>
      <c r="O75" s="33">
        <v>0</v>
      </c>
      <c r="P75" s="33"/>
      <c r="Q75" s="33">
        <v>0</v>
      </c>
      <c r="R75" s="32"/>
      <c r="S75" s="32"/>
      <c r="T75" s="32"/>
      <c r="U75" s="32">
        <f t="shared" si="21"/>
        <v>0</v>
      </c>
      <c r="V75" s="37">
        <v>0</v>
      </c>
      <c r="W75" s="37">
        <v>0</v>
      </c>
      <c r="X75" s="37"/>
      <c r="Y75" s="37">
        <v>0</v>
      </c>
      <c r="Z75" s="46">
        <f>AB75*6.5</f>
        <v>0</v>
      </c>
      <c r="AA75" s="31">
        <v>0</v>
      </c>
      <c r="AB75" s="31">
        <f t="shared" si="15"/>
        <v>0</v>
      </c>
      <c r="AC75" s="32"/>
      <c r="AD75" s="32">
        <v>0</v>
      </c>
      <c r="AE75" s="34">
        <f t="shared" si="16"/>
        <v>0</v>
      </c>
      <c r="AF75" s="34">
        <f t="shared" si="18"/>
        <v>0</v>
      </c>
      <c r="AG75" s="32">
        <f t="shared" si="19"/>
        <v>0</v>
      </c>
      <c r="AH75" s="32">
        <f t="shared" si="20"/>
        <v>0</v>
      </c>
      <c r="AI75" s="32"/>
      <c r="AJ75" s="32"/>
      <c r="AK75" s="32"/>
      <c r="AL75" s="32"/>
      <c r="AM75" s="32"/>
      <c r="BN75" s="33">
        <v>0</v>
      </c>
    </row>
    <row r="76" spans="1:66" ht="24.75" customHeight="1">
      <c r="A76" s="29">
        <v>39</v>
      </c>
      <c r="B76" s="36" t="s">
        <v>45</v>
      </c>
      <c r="C76" s="36" t="s">
        <v>150</v>
      </c>
      <c r="D76" s="36"/>
      <c r="E76" s="37">
        <v>0</v>
      </c>
      <c r="F76" s="37">
        <v>0</v>
      </c>
      <c r="G76" s="31">
        <v>0</v>
      </c>
      <c r="H76" s="31">
        <v>0</v>
      </c>
      <c r="I76" s="31">
        <f t="shared" si="17"/>
        <v>0</v>
      </c>
      <c r="J76" s="32">
        <v>0</v>
      </c>
      <c r="K76" s="32">
        <v>0</v>
      </c>
      <c r="L76" s="32"/>
      <c r="M76" s="32"/>
      <c r="N76" s="32">
        <v>0</v>
      </c>
      <c r="O76" s="33">
        <v>0</v>
      </c>
      <c r="P76" s="33"/>
      <c r="Q76" s="33">
        <v>0</v>
      </c>
      <c r="R76" s="32"/>
      <c r="S76" s="32">
        <v>0</v>
      </c>
      <c r="T76" s="32"/>
      <c r="U76" s="32">
        <f t="shared" si="21"/>
        <v>0</v>
      </c>
      <c r="V76" s="31">
        <v>0</v>
      </c>
      <c r="W76" s="31">
        <v>0</v>
      </c>
      <c r="X76" s="31"/>
      <c r="Y76" s="31">
        <v>0</v>
      </c>
      <c r="Z76" s="46">
        <f>AB76*6.5</f>
        <v>0</v>
      </c>
      <c r="AA76" s="31">
        <v>0</v>
      </c>
      <c r="AB76" s="31">
        <f t="shared" si="15"/>
        <v>0</v>
      </c>
      <c r="AC76" s="32"/>
      <c r="AD76" s="32">
        <v>0</v>
      </c>
      <c r="AE76" s="34">
        <f t="shared" si="16"/>
        <v>0</v>
      </c>
      <c r="AF76" s="34">
        <f t="shared" si="18"/>
        <v>0</v>
      </c>
      <c r="AG76" s="32">
        <f t="shared" si="19"/>
        <v>0</v>
      </c>
      <c r="AH76" s="32">
        <f t="shared" si="20"/>
        <v>0</v>
      </c>
      <c r="AI76" s="32"/>
      <c r="AJ76" s="32">
        <v>0</v>
      </c>
      <c r="AK76" s="32"/>
      <c r="AL76" s="32">
        <v>0</v>
      </c>
      <c r="AM76" s="32"/>
      <c r="BN76" s="33">
        <v>0</v>
      </c>
    </row>
    <row r="77" spans="1:66" ht="24.75" customHeight="1">
      <c r="A77" s="29"/>
      <c r="B77" s="36" t="s">
        <v>151</v>
      </c>
      <c r="C77" s="36" t="s">
        <v>108</v>
      </c>
      <c r="D77" s="36"/>
      <c r="E77" s="37">
        <v>0</v>
      </c>
      <c r="F77" s="37">
        <v>0</v>
      </c>
      <c r="G77" s="31">
        <v>0</v>
      </c>
      <c r="H77" s="31">
        <v>0</v>
      </c>
      <c r="I77" s="31">
        <f t="shared" si="17"/>
        <v>0</v>
      </c>
      <c r="J77" s="32"/>
      <c r="K77" s="32"/>
      <c r="L77" s="32"/>
      <c r="M77" s="32"/>
      <c r="N77" s="32">
        <v>0</v>
      </c>
      <c r="O77" s="33">
        <v>0</v>
      </c>
      <c r="P77" s="33"/>
      <c r="Q77" s="33">
        <v>0</v>
      </c>
      <c r="R77" s="32"/>
      <c r="S77" s="32"/>
      <c r="T77" s="32"/>
      <c r="U77" s="32">
        <f t="shared" si="21"/>
        <v>0</v>
      </c>
      <c r="V77" s="31">
        <v>0</v>
      </c>
      <c r="W77" s="31">
        <v>0</v>
      </c>
      <c r="X77" s="31"/>
      <c r="Y77" s="31">
        <v>740</v>
      </c>
      <c r="Z77" s="46">
        <f>(AB77*6.5)+15</f>
        <v>210</v>
      </c>
      <c r="AA77" s="31">
        <v>0</v>
      </c>
      <c r="AB77" s="31">
        <f t="shared" si="15"/>
        <v>30</v>
      </c>
      <c r="AC77" s="32">
        <v>30</v>
      </c>
      <c r="AD77" s="32">
        <v>0</v>
      </c>
      <c r="AE77" s="34">
        <f>IF(I77&lt;&gt;0,(AC77/I77),AC77%)</f>
        <v>0.3</v>
      </c>
      <c r="AF77" s="34">
        <f>IF(G77&lt;&gt;0,((AC77/G77)-100%),AC77%)</f>
        <v>0.3</v>
      </c>
      <c r="AG77" s="32">
        <f t="shared" si="19"/>
        <v>0</v>
      </c>
      <c r="AH77" s="32">
        <f t="shared" si="20"/>
        <v>0</v>
      </c>
      <c r="AI77" s="32"/>
      <c r="AJ77" s="32"/>
      <c r="AK77" s="32"/>
      <c r="AL77" s="32"/>
      <c r="AM77" s="32"/>
      <c r="BN77" s="33">
        <v>0</v>
      </c>
    </row>
    <row r="78" spans="1:66" ht="24.75" customHeight="1">
      <c r="A78" s="29"/>
      <c r="B78" s="36" t="s">
        <v>152</v>
      </c>
      <c r="C78" s="36" t="s">
        <v>108</v>
      </c>
      <c r="D78" s="36"/>
      <c r="E78" s="37">
        <v>0</v>
      </c>
      <c r="F78" s="37">
        <v>0</v>
      </c>
      <c r="G78" s="31">
        <v>0</v>
      </c>
      <c r="H78" s="31">
        <v>0</v>
      </c>
      <c r="I78" s="31">
        <f t="shared" si="17"/>
        <v>0</v>
      </c>
      <c r="J78" s="32"/>
      <c r="K78" s="32"/>
      <c r="L78" s="32"/>
      <c r="M78" s="32"/>
      <c r="N78" s="32">
        <v>0</v>
      </c>
      <c r="O78" s="33">
        <v>0</v>
      </c>
      <c r="P78" s="33"/>
      <c r="Q78" s="33">
        <v>0</v>
      </c>
      <c r="R78" s="32"/>
      <c r="S78" s="32"/>
      <c r="T78" s="32"/>
      <c r="U78" s="32">
        <f t="shared" si="21"/>
        <v>0</v>
      </c>
      <c r="V78" s="31">
        <v>0</v>
      </c>
      <c r="W78" s="31">
        <v>8.5</v>
      </c>
      <c r="X78" s="31"/>
      <c r="Y78" s="31">
        <v>182.28</v>
      </c>
      <c r="Z78" s="46">
        <v>180</v>
      </c>
      <c r="AA78" s="31">
        <v>0</v>
      </c>
      <c r="AB78" s="31">
        <f t="shared" si="15"/>
        <v>30</v>
      </c>
      <c r="AC78" s="32">
        <v>30</v>
      </c>
      <c r="AD78" s="32">
        <v>0</v>
      </c>
      <c r="AE78" s="34">
        <f>IF(I78&lt;&gt;0,(AC78/I78),AC78%)</f>
        <v>0.3</v>
      </c>
      <c r="AF78" s="34">
        <f>IF(G78&lt;&gt;0,((AC78/G78)-100%),AC78%)</f>
        <v>0.3</v>
      </c>
      <c r="AG78" s="32">
        <f t="shared" si="19"/>
        <v>0</v>
      </c>
      <c r="AH78" s="32">
        <f t="shared" si="20"/>
        <v>0</v>
      </c>
      <c r="AI78" s="32"/>
      <c r="AJ78" s="32"/>
      <c r="AK78" s="32"/>
      <c r="AL78" s="32"/>
      <c r="AM78" s="32"/>
      <c r="BN78" s="33">
        <v>0</v>
      </c>
    </row>
    <row r="79" spans="1:66" ht="24.75" customHeight="1">
      <c r="A79" s="29"/>
      <c r="B79" s="36" t="s">
        <v>153</v>
      </c>
      <c r="C79" s="36" t="s">
        <v>108</v>
      </c>
      <c r="D79" s="36"/>
      <c r="E79" s="37">
        <v>0</v>
      </c>
      <c r="F79" s="37">
        <v>0</v>
      </c>
      <c r="G79" s="31">
        <v>0</v>
      </c>
      <c r="H79" s="31">
        <v>0</v>
      </c>
      <c r="I79" s="31">
        <f t="shared" si="17"/>
        <v>0</v>
      </c>
      <c r="J79" s="32"/>
      <c r="K79" s="32"/>
      <c r="L79" s="32"/>
      <c r="M79" s="32"/>
      <c r="N79" s="32">
        <v>0</v>
      </c>
      <c r="O79" s="32"/>
      <c r="P79" s="32"/>
      <c r="Q79" s="33">
        <v>0</v>
      </c>
      <c r="R79" s="32"/>
      <c r="S79" s="32"/>
      <c r="T79" s="32"/>
      <c r="U79" s="32">
        <f t="shared" si="21"/>
        <v>0</v>
      </c>
      <c r="V79" s="31">
        <v>0</v>
      </c>
      <c r="W79" s="31">
        <v>0</v>
      </c>
      <c r="X79" s="31"/>
      <c r="Y79" s="31">
        <v>1300</v>
      </c>
      <c r="Z79" s="46">
        <f>AB79*6.5</f>
        <v>650</v>
      </c>
      <c r="AA79" s="31">
        <v>0</v>
      </c>
      <c r="AB79" s="31">
        <f t="shared" si="15"/>
        <v>100</v>
      </c>
      <c r="AC79" s="32">
        <v>100</v>
      </c>
      <c r="AD79" s="32">
        <v>0</v>
      </c>
      <c r="AE79" s="34">
        <f>IF(I79&lt;&gt;0,(AC79/I79),AC79%)</f>
        <v>1</v>
      </c>
      <c r="AF79" s="34">
        <f>IF(G79&lt;&gt;0,((AC79/G79)-100%),AC79%)</f>
        <v>1</v>
      </c>
      <c r="AG79" s="32">
        <f t="shared" si="19"/>
        <v>0</v>
      </c>
      <c r="AH79" s="32">
        <f t="shared" si="20"/>
        <v>0</v>
      </c>
      <c r="AI79" s="32"/>
      <c r="AJ79" s="32"/>
      <c r="AK79" s="32"/>
      <c r="AL79" s="32"/>
      <c r="AM79" s="32"/>
      <c r="BN79" s="33">
        <v>0</v>
      </c>
    </row>
    <row r="80" spans="1:66" ht="19.5" customHeight="1">
      <c r="A80" s="38"/>
      <c r="B80" s="39"/>
      <c r="C80" s="39" t="s">
        <v>67</v>
      </c>
      <c r="D80" s="40">
        <f aca="true" t="shared" si="22" ref="D80:AD80">SUM(D3:D79)</f>
        <v>383068</v>
      </c>
      <c r="E80" s="40">
        <f t="shared" si="22"/>
        <v>91624.90000000001</v>
      </c>
      <c r="F80" s="40">
        <f t="shared" si="22"/>
        <v>11057.059999999998</v>
      </c>
      <c r="G80" s="40">
        <f t="shared" si="22"/>
        <v>141000</v>
      </c>
      <c r="H80" s="40">
        <f t="shared" si="22"/>
        <v>19701.34</v>
      </c>
      <c r="I80" s="40">
        <f t="shared" si="22"/>
        <v>86000</v>
      </c>
      <c r="J80" s="40">
        <f t="shared" si="22"/>
        <v>22000</v>
      </c>
      <c r="K80" s="40">
        <f t="shared" si="22"/>
        <v>24700</v>
      </c>
      <c r="L80" s="40">
        <f t="shared" si="22"/>
        <v>8300</v>
      </c>
      <c r="M80" s="40">
        <f t="shared" si="22"/>
        <v>8032.47</v>
      </c>
      <c r="N80" s="40">
        <f t="shared" si="22"/>
        <v>77522.53</v>
      </c>
      <c r="O80" s="40">
        <f t="shared" si="22"/>
        <v>85555</v>
      </c>
      <c r="P80" s="40">
        <f t="shared" si="22"/>
        <v>9270</v>
      </c>
      <c r="Q80" s="40">
        <f t="shared" si="22"/>
        <v>7730</v>
      </c>
      <c r="R80" s="40">
        <f t="shared" si="22"/>
        <v>17000</v>
      </c>
      <c r="S80" s="40">
        <f t="shared" si="22"/>
        <v>24700</v>
      </c>
      <c r="T80" s="40">
        <f t="shared" si="22"/>
        <v>8300</v>
      </c>
      <c r="U80" s="40">
        <f t="shared" si="22"/>
        <v>135555</v>
      </c>
      <c r="V80" s="40">
        <f t="shared" si="22"/>
        <v>17843.219999999998</v>
      </c>
      <c r="W80" s="40">
        <f t="shared" si="22"/>
        <v>212859.12999999998</v>
      </c>
      <c r="X80" s="40">
        <f t="shared" si="22"/>
        <v>25696.13</v>
      </c>
      <c r="Y80" s="40">
        <f t="shared" si="22"/>
        <v>1328138.28</v>
      </c>
      <c r="Z80" s="40">
        <f t="shared" si="22"/>
        <v>1000000</v>
      </c>
      <c r="AA80" s="40">
        <f t="shared" si="22"/>
        <v>161900</v>
      </c>
      <c r="AB80" s="40">
        <f t="shared" si="22"/>
        <v>160000</v>
      </c>
      <c r="AC80" s="40">
        <f t="shared" si="22"/>
        <v>158900</v>
      </c>
      <c r="AD80" s="43">
        <f t="shared" si="22"/>
        <v>25903.999999999996</v>
      </c>
      <c r="AE80" s="34">
        <f>IF(I80&lt;&gt;0,(AC80/I80),I80/100)</f>
        <v>1.8476744186046512</v>
      </c>
      <c r="AF80" s="34">
        <f>(AC80/G80)-100%</f>
        <v>0.1269503546099291</v>
      </c>
      <c r="AG80" s="41">
        <f>I80*1.1</f>
        <v>94600.00000000001</v>
      </c>
      <c r="AH80" s="41">
        <f t="shared" si="20"/>
        <v>614900.0000000001</v>
      </c>
      <c r="AI80" s="41">
        <f>SUM(AI3:AI76)</f>
        <v>17873.94</v>
      </c>
      <c r="AJ80" s="41">
        <f>SUM(AJ3:AJ76)</f>
        <v>24700</v>
      </c>
      <c r="AK80" s="41">
        <f>SUM(AK3:AK76)</f>
        <v>8667</v>
      </c>
      <c r="AL80" s="41">
        <f>SUM(AL3:AL76)</f>
        <v>22000</v>
      </c>
      <c r="AM80" s="41">
        <f>SUM(AM3:AM76)</f>
        <v>17873.94</v>
      </c>
      <c r="BN80" s="41">
        <f>SUM(BN3:BN76)</f>
        <v>86000</v>
      </c>
    </row>
    <row r="81" spans="5:66" ht="15.75">
      <c r="E81" s="32"/>
      <c r="F81" s="32"/>
      <c r="G81" s="32"/>
      <c r="H81" s="32"/>
      <c r="I81" s="32"/>
      <c r="J81" s="32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32"/>
      <c r="X81" s="32"/>
      <c r="Y81" s="32"/>
      <c r="Z81" s="32"/>
      <c r="AA81" s="32"/>
      <c r="AB81" s="32"/>
      <c r="AC81" s="32"/>
      <c r="AD81" s="32"/>
      <c r="AE81" s="32"/>
      <c r="AF81" s="34"/>
      <c r="AG81" s="32"/>
      <c r="AH81" s="32"/>
      <c r="AI81" s="32"/>
      <c r="AJ81" s="32"/>
      <c r="AK81" s="32"/>
      <c r="AL81" s="32"/>
      <c r="AM81" s="32"/>
      <c r="BN81" s="32"/>
    </row>
    <row r="82" spans="5:66" ht="15.75">
      <c r="E82" s="32"/>
      <c r="F82" s="32"/>
      <c r="G82" s="32"/>
      <c r="H82" s="32"/>
      <c r="I82" s="32"/>
      <c r="J82" s="32"/>
      <c r="K82" s="32"/>
      <c r="L82" s="32"/>
      <c r="M82" s="32"/>
      <c r="N82" s="32">
        <f>8032.47+77522.53</f>
        <v>85555</v>
      </c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4"/>
      <c r="AG82" s="32"/>
      <c r="AH82" s="32"/>
      <c r="AI82" s="32"/>
      <c r="AJ82" s="32"/>
      <c r="AK82" s="32"/>
      <c r="AL82" s="32"/>
      <c r="AM82" s="32"/>
      <c r="BN82" s="32"/>
    </row>
    <row r="83" spans="5:66" ht="15.75">
      <c r="E83" s="32"/>
      <c r="F83" s="32"/>
      <c r="G83" s="32"/>
      <c r="H83" s="32"/>
      <c r="I83" s="32"/>
      <c r="J83" s="32"/>
      <c r="K83" s="32"/>
      <c r="L83" s="32"/>
      <c r="M83" s="32"/>
      <c r="N83" s="32">
        <f>86000-85555</f>
        <v>445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4"/>
      <c r="AG83" s="32"/>
      <c r="AH83" s="32"/>
      <c r="AI83" s="32"/>
      <c r="AJ83" s="32"/>
      <c r="AK83" s="32"/>
      <c r="AL83" s="32"/>
      <c r="AM83" s="32"/>
      <c r="BN83" s="32"/>
    </row>
    <row r="84" spans="5:66" ht="15.75"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BN84" s="32"/>
    </row>
    <row r="85" spans="5:66" ht="15.75"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BN85" s="32"/>
    </row>
    <row r="86" spans="2:66" ht="15.75">
      <c r="B86" s="35" t="s">
        <v>154</v>
      </c>
      <c r="C86" s="35" t="s">
        <v>155</v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BN86" s="32"/>
    </row>
    <row r="87" spans="5:66" ht="15.75"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BN87" s="32"/>
    </row>
    <row r="88" spans="5:66" ht="15.75"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BN88" s="32"/>
    </row>
    <row r="89" spans="5:66" ht="15.75"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BN89" s="32"/>
    </row>
    <row r="90" spans="5:66" ht="15.75"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>
        <v>150</v>
      </c>
      <c r="AG90" s="32">
        <f>((159/100)*100)-100</f>
        <v>59</v>
      </c>
      <c r="AH90" s="32"/>
      <c r="AI90" s="32"/>
      <c r="AJ90" s="32"/>
      <c r="AK90" s="32"/>
      <c r="AL90" s="32"/>
      <c r="AM90" s="32"/>
      <c r="BN90" s="32"/>
    </row>
    <row r="91" spans="5:66" ht="15.75"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BN91" s="32"/>
    </row>
    <row r="92" spans="5:66" ht="15.75"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BN92" s="32"/>
    </row>
    <row r="93" spans="5:66" ht="15.75"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BN93" s="32"/>
    </row>
    <row r="94" spans="5:66" ht="15.75"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BN94" s="32"/>
    </row>
    <row r="95" spans="5:66" ht="15.75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BN95" s="32"/>
    </row>
    <row r="96" spans="5:66" ht="15.75"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BN96" s="32"/>
    </row>
    <row r="97" spans="5:66" ht="15.75"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BN97" s="32"/>
    </row>
    <row r="98" spans="5:66" ht="15.75"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BN98" s="32"/>
    </row>
    <row r="99" spans="5:66" ht="15.75"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BN99" s="32"/>
    </row>
    <row r="100" spans="5:66" ht="15.75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BN100" s="32"/>
    </row>
    <row r="101" spans="5:66" ht="15.75"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BN101" s="3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pane xSplit="2" ySplit="9" topLeftCell="H4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57" sqref="I57"/>
    </sheetView>
  </sheetViews>
  <sheetFormatPr defaultColWidth="8.88671875" defaultRowHeight="15"/>
  <cols>
    <col min="1" max="1" width="3.77734375" style="3" customWidth="1"/>
    <col min="2" max="2" width="27.5546875" style="7" customWidth="1"/>
    <col min="3" max="4" width="10.77734375" style="3" customWidth="1"/>
    <col min="5" max="5" width="12.77734375" style="3" customWidth="1"/>
    <col min="6" max="6" width="11.99609375" style="3" hidden="1" customWidth="1"/>
    <col min="7" max="7" width="2.10546875" style="3" hidden="1" customWidth="1"/>
    <col min="8" max="9" width="12.77734375" style="3" customWidth="1"/>
    <col min="10" max="10" width="10.10546875" style="3" customWidth="1"/>
    <col min="11" max="11" width="10.77734375" style="3" bestFit="1" customWidth="1"/>
    <col min="12" max="12" width="10.10546875" style="3" customWidth="1"/>
    <col min="13" max="13" width="10.77734375" style="3" bestFit="1" customWidth="1"/>
    <col min="14" max="16384" width="8.88671875" style="3" customWidth="1"/>
  </cols>
  <sheetData>
    <row r="1" spans="2:13" s="1" customFormat="1" ht="23.2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60" t="s">
        <v>21</v>
      </c>
      <c r="M1" s="60"/>
    </row>
    <row r="2" spans="1:13" ht="31.5" customHeight="1">
      <c r="A2" s="61" t="s">
        <v>22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3" ht="18.75" customHeight="1">
      <c r="B3" s="4"/>
      <c r="C3" s="5"/>
      <c r="D3" s="10"/>
      <c r="E3" s="4"/>
      <c r="F3" s="11"/>
      <c r="G3" s="11"/>
      <c r="J3" s="5"/>
      <c r="K3" s="10"/>
      <c r="L3" s="57" t="s">
        <v>12</v>
      </c>
      <c r="M3" s="57"/>
    </row>
    <row r="4" spans="1:13" ht="21" customHeight="1">
      <c r="A4" s="58" t="s">
        <v>9</v>
      </c>
      <c r="B4" s="58" t="s">
        <v>13</v>
      </c>
      <c r="C4" s="58" t="s">
        <v>14</v>
      </c>
      <c r="D4" s="58"/>
      <c r="E4" s="58" t="s">
        <v>11</v>
      </c>
      <c r="F4" s="58" t="s">
        <v>16</v>
      </c>
      <c r="G4" s="58"/>
      <c r="H4" s="58"/>
      <c r="I4" s="58" t="s">
        <v>8</v>
      </c>
      <c r="J4" s="58" t="s">
        <v>159</v>
      </c>
      <c r="K4" s="58"/>
      <c r="L4" s="58"/>
      <c r="M4" s="58"/>
    </row>
    <row r="5" spans="1:13" ht="19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6.5" customHeight="1">
      <c r="A6" s="58"/>
      <c r="B6" s="58"/>
      <c r="C6" s="58"/>
      <c r="D6" s="58"/>
      <c r="E6" s="58" t="s">
        <v>65</v>
      </c>
      <c r="F6" s="58" t="s">
        <v>24</v>
      </c>
      <c r="G6" s="58"/>
      <c r="H6" s="58"/>
      <c r="I6" s="58" t="s">
        <v>24</v>
      </c>
      <c r="J6" s="58" t="s">
        <v>17</v>
      </c>
      <c r="K6" s="58"/>
      <c r="L6" s="58" t="s">
        <v>18</v>
      </c>
      <c r="M6" s="58"/>
    </row>
    <row r="7" spans="1:13" ht="45" customHeight="1">
      <c r="A7" s="58"/>
      <c r="B7" s="58"/>
      <c r="C7" s="6" t="s">
        <v>15</v>
      </c>
      <c r="D7" s="6" t="s">
        <v>66</v>
      </c>
      <c r="E7" s="58"/>
      <c r="F7" s="58"/>
      <c r="G7" s="58"/>
      <c r="H7" s="58"/>
      <c r="I7" s="58"/>
      <c r="J7" s="6" t="s">
        <v>15</v>
      </c>
      <c r="K7" s="6" t="s">
        <v>23</v>
      </c>
      <c r="L7" s="6" t="s">
        <v>15</v>
      </c>
      <c r="M7" s="6" t="s">
        <v>23</v>
      </c>
    </row>
    <row r="8" spans="1:13" ht="1.5" customHeight="1" hidden="1">
      <c r="A8" s="58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49" customFormat="1" ht="16.5" customHeight="1">
      <c r="A9" s="47" t="s">
        <v>10</v>
      </c>
      <c r="B9" s="48" t="s">
        <v>0</v>
      </c>
      <c r="C9" s="47" t="s">
        <v>1</v>
      </c>
      <c r="D9" s="47" t="s">
        <v>2</v>
      </c>
      <c r="E9" s="47" t="s">
        <v>3</v>
      </c>
      <c r="F9" s="47" t="s">
        <v>4</v>
      </c>
      <c r="G9" s="47" t="s">
        <v>3</v>
      </c>
      <c r="H9" s="47" t="s">
        <v>4</v>
      </c>
      <c r="I9" s="47" t="s">
        <v>5</v>
      </c>
      <c r="J9" s="47" t="s">
        <v>6</v>
      </c>
      <c r="K9" s="47" t="s">
        <v>7</v>
      </c>
      <c r="L9" s="47" t="s">
        <v>19</v>
      </c>
      <c r="M9" s="47" t="s">
        <v>20</v>
      </c>
    </row>
    <row r="10" spans="1:2" ht="9.75" customHeight="1">
      <c r="A10" s="8"/>
      <c r="B10" s="9"/>
    </row>
    <row r="11" spans="1:13" ht="19.5" customHeight="1">
      <c r="A11" s="52">
        <v>1</v>
      </c>
      <c r="B11" s="50" t="s">
        <v>25</v>
      </c>
      <c r="C11" s="15">
        <v>8400</v>
      </c>
      <c r="D11" s="15">
        <v>1108</v>
      </c>
      <c r="E11" s="15">
        <v>327.57</v>
      </c>
      <c r="F11" s="15"/>
      <c r="G11" s="15"/>
      <c r="H11" s="15">
        <v>375</v>
      </c>
      <c r="I11" s="15">
        <v>1279.57</v>
      </c>
      <c r="J11" s="15">
        <v>29750</v>
      </c>
      <c r="K11" s="15">
        <v>3243.2</v>
      </c>
      <c r="L11" s="15">
        <v>5600</v>
      </c>
      <c r="M11" s="15">
        <v>830.79</v>
      </c>
    </row>
    <row r="12" spans="1:13" ht="19.5" customHeight="1">
      <c r="A12" s="52">
        <v>2</v>
      </c>
      <c r="B12" s="50" t="s">
        <v>26</v>
      </c>
      <c r="C12" s="17">
        <v>4400</v>
      </c>
      <c r="D12" s="17">
        <v>715</v>
      </c>
      <c r="E12" s="15">
        <v>351.84</v>
      </c>
      <c r="F12" s="15"/>
      <c r="G12" s="15"/>
      <c r="H12" s="17">
        <v>492.81</v>
      </c>
      <c r="I12" s="17">
        <v>1584.43</v>
      </c>
      <c r="J12" s="17">
        <v>16307.67</v>
      </c>
      <c r="K12" s="17">
        <v>4492.79</v>
      </c>
      <c r="L12" s="17">
        <v>2676.7</v>
      </c>
      <c r="M12" s="17">
        <v>601.4</v>
      </c>
    </row>
    <row r="13" spans="1:13" ht="19.5" customHeight="1">
      <c r="A13" s="53">
        <v>3</v>
      </c>
      <c r="B13" s="50" t="s">
        <v>27</v>
      </c>
      <c r="C13" s="15">
        <v>200</v>
      </c>
      <c r="D13" s="16" t="s">
        <v>63</v>
      </c>
      <c r="E13" s="15">
        <v>5</v>
      </c>
      <c r="F13" s="15"/>
      <c r="G13" s="15"/>
      <c r="H13" s="15">
        <v>5</v>
      </c>
      <c r="I13" s="15">
        <v>10</v>
      </c>
      <c r="J13" s="15">
        <v>10006</v>
      </c>
      <c r="K13" s="15">
        <v>600</v>
      </c>
      <c r="L13" s="15">
        <v>1600</v>
      </c>
      <c r="M13" s="15">
        <v>5</v>
      </c>
    </row>
    <row r="14" spans="1:13" ht="19.5" customHeight="1">
      <c r="A14" s="52">
        <v>4</v>
      </c>
      <c r="B14" s="50" t="s">
        <v>28</v>
      </c>
      <c r="C14" s="15">
        <v>1280</v>
      </c>
      <c r="D14" s="16" t="s">
        <v>63</v>
      </c>
      <c r="E14" s="16" t="s">
        <v>63</v>
      </c>
      <c r="F14" s="16" t="s">
        <v>63</v>
      </c>
      <c r="G14" s="16" t="s">
        <v>63</v>
      </c>
      <c r="H14" s="16" t="s">
        <v>63</v>
      </c>
      <c r="I14" s="16" t="s">
        <v>63</v>
      </c>
      <c r="J14" s="15">
        <v>10251</v>
      </c>
      <c r="K14" s="16" t="s">
        <v>63</v>
      </c>
      <c r="L14" s="15">
        <v>1800</v>
      </c>
      <c r="M14" s="16" t="s">
        <v>63</v>
      </c>
    </row>
    <row r="15" spans="1:13" ht="19.5" customHeight="1">
      <c r="A15" s="53">
        <v>5</v>
      </c>
      <c r="B15" s="50" t="s">
        <v>29</v>
      </c>
      <c r="C15" s="15">
        <v>500</v>
      </c>
      <c r="D15" s="16" t="s">
        <v>63</v>
      </c>
      <c r="E15" s="16" t="s">
        <v>63</v>
      </c>
      <c r="F15" s="16" t="s">
        <v>63</v>
      </c>
      <c r="G15" s="16" t="s">
        <v>63</v>
      </c>
      <c r="H15" s="16" t="s">
        <v>63</v>
      </c>
      <c r="I15" s="16" t="s">
        <v>63</v>
      </c>
      <c r="J15" s="15">
        <v>1898</v>
      </c>
      <c r="K15" s="16" t="s">
        <v>63</v>
      </c>
      <c r="L15" s="15">
        <v>215</v>
      </c>
      <c r="M15" s="16" t="s">
        <v>63</v>
      </c>
    </row>
    <row r="16" spans="1:13" ht="19.5" customHeight="1">
      <c r="A16" s="53">
        <v>6</v>
      </c>
      <c r="B16" s="50" t="s">
        <v>30</v>
      </c>
      <c r="C16" s="15">
        <v>4800</v>
      </c>
      <c r="D16" s="16">
        <v>768</v>
      </c>
      <c r="E16" s="15">
        <v>175</v>
      </c>
      <c r="F16" s="15"/>
      <c r="G16" s="15"/>
      <c r="H16" s="15">
        <v>350</v>
      </c>
      <c r="I16" s="15">
        <v>1172.1</v>
      </c>
      <c r="J16" s="15">
        <v>28077</v>
      </c>
      <c r="K16" s="15">
        <v>3848</v>
      </c>
      <c r="L16" s="15">
        <v>4100</v>
      </c>
      <c r="M16" s="15">
        <v>2445</v>
      </c>
    </row>
    <row r="17" spans="1:13" ht="19.5" customHeight="1">
      <c r="A17" s="52">
        <v>7</v>
      </c>
      <c r="B17" s="50" t="s">
        <v>64</v>
      </c>
      <c r="C17" s="15">
        <v>40</v>
      </c>
      <c r="D17" s="16">
        <v>8</v>
      </c>
      <c r="E17" s="16" t="s">
        <v>63</v>
      </c>
      <c r="F17" s="16" t="s">
        <v>63</v>
      </c>
      <c r="G17" s="16" t="s">
        <v>63</v>
      </c>
      <c r="H17" s="16" t="s">
        <v>63</v>
      </c>
      <c r="I17" s="16" t="s">
        <v>63</v>
      </c>
      <c r="J17" s="15">
        <v>650</v>
      </c>
      <c r="K17" s="16" t="s">
        <v>63</v>
      </c>
      <c r="L17" s="15">
        <v>123.3</v>
      </c>
      <c r="M17" s="16" t="s">
        <v>63</v>
      </c>
    </row>
    <row r="18" spans="1:13" ht="19.5" customHeight="1">
      <c r="A18" s="53">
        <v>8</v>
      </c>
      <c r="B18" s="50" t="s">
        <v>31</v>
      </c>
      <c r="C18" s="15">
        <v>112</v>
      </c>
      <c r="D18" s="16" t="s">
        <v>63</v>
      </c>
      <c r="E18" s="16" t="s">
        <v>63</v>
      </c>
      <c r="F18" s="16" t="s">
        <v>63</v>
      </c>
      <c r="G18" s="16" t="s">
        <v>63</v>
      </c>
      <c r="H18" s="16" t="s">
        <v>63</v>
      </c>
      <c r="I18" s="16" t="s">
        <v>63</v>
      </c>
      <c r="J18" s="15">
        <v>375</v>
      </c>
      <c r="K18" s="16" t="s">
        <v>63</v>
      </c>
      <c r="L18" s="15">
        <v>60</v>
      </c>
      <c r="M18" s="16" t="s">
        <v>63</v>
      </c>
    </row>
    <row r="19" spans="1:13" ht="19.5" customHeight="1">
      <c r="A19" s="53">
        <v>9</v>
      </c>
      <c r="B19" s="50" t="s">
        <v>32</v>
      </c>
      <c r="C19" s="15">
        <v>3000</v>
      </c>
      <c r="D19" s="15">
        <v>248.8</v>
      </c>
      <c r="E19" s="16">
        <v>178.99</v>
      </c>
      <c r="F19" s="15"/>
      <c r="G19" s="15"/>
      <c r="H19" s="15">
        <v>1488</v>
      </c>
      <c r="I19" s="15">
        <v>2287.1</v>
      </c>
      <c r="J19" s="15">
        <v>34690.57</v>
      </c>
      <c r="K19" s="15">
        <v>7499.74</v>
      </c>
      <c r="L19" s="15">
        <v>5400</v>
      </c>
      <c r="M19" s="15">
        <v>1431.39</v>
      </c>
    </row>
    <row r="20" spans="1:13" ht="19.5" customHeight="1">
      <c r="A20" s="52">
        <v>10</v>
      </c>
      <c r="B20" s="50" t="s">
        <v>33</v>
      </c>
      <c r="C20" s="15">
        <v>5190</v>
      </c>
      <c r="D20" s="16" t="s">
        <v>63</v>
      </c>
      <c r="E20" s="15">
        <f>149.8+11</f>
        <v>160.8</v>
      </c>
      <c r="F20" s="15"/>
      <c r="G20" s="15"/>
      <c r="H20" s="15">
        <v>490</v>
      </c>
      <c r="I20" s="15">
        <f>812.57+35</f>
        <v>847.57</v>
      </c>
      <c r="J20" s="15">
        <v>16200</v>
      </c>
      <c r="K20" s="15">
        <v>2457.48</v>
      </c>
      <c r="L20" s="15">
        <v>2400</v>
      </c>
      <c r="M20" s="15">
        <v>390</v>
      </c>
    </row>
    <row r="21" spans="1:13" ht="19.5" customHeight="1">
      <c r="A21" s="53">
        <v>11</v>
      </c>
      <c r="B21" s="50" t="s">
        <v>34</v>
      </c>
      <c r="C21" s="15">
        <v>2180</v>
      </c>
      <c r="D21" s="16" t="s">
        <v>63</v>
      </c>
      <c r="E21" s="15">
        <v>315.75</v>
      </c>
      <c r="F21" s="15"/>
      <c r="G21" s="15"/>
      <c r="H21" s="15">
        <v>426</v>
      </c>
      <c r="I21" s="15">
        <v>898.87</v>
      </c>
      <c r="J21" s="15">
        <v>13000</v>
      </c>
      <c r="K21" s="15">
        <v>5003</v>
      </c>
      <c r="L21" s="15">
        <v>2900</v>
      </c>
      <c r="M21" s="15">
        <v>175</v>
      </c>
    </row>
    <row r="22" spans="1:13" ht="19.5" customHeight="1">
      <c r="A22" s="53">
        <v>12</v>
      </c>
      <c r="B22" s="50" t="s">
        <v>35</v>
      </c>
      <c r="C22" s="15">
        <v>16500</v>
      </c>
      <c r="D22" s="15">
        <v>2640</v>
      </c>
      <c r="E22" s="15">
        <v>599.9</v>
      </c>
      <c r="F22" s="15"/>
      <c r="G22" s="15"/>
      <c r="H22" s="15">
        <v>571.78</v>
      </c>
      <c r="I22" s="15">
        <v>2952</v>
      </c>
      <c r="J22" s="15">
        <v>48769</v>
      </c>
      <c r="K22" s="15">
        <v>500</v>
      </c>
      <c r="L22" s="15">
        <v>7800</v>
      </c>
      <c r="M22" s="15">
        <v>100</v>
      </c>
    </row>
    <row r="23" spans="1:13" ht="19.5" customHeight="1">
      <c r="A23" s="52">
        <v>13</v>
      </c>
      <c r="B23" s="50" t="s">
        <v>36</v>
      </c>
      <c r="C23" s="15">
        <v>60</v>
      </c>
      <c r="D23" s="16" t="s">
        <v>63</v>
      </c>
      <c r="E23" s="16" t="s">
        <v>63</v>
      </c>
      <c r="F23" s="16" t="s">
        <v>63</v>
      </c>
      <c r="G23" s="16" t="s">
        <v>63</v>
      </c>
      <c r="H23" s="16" t="s">
        <v>63</v>
      </c>
      <c r="I23" s="16" t="s">
        <v>63</v>
      </c>
      <c r="J23" s="15">
        <v>788</v>
      </c>
      <c r="K23" s="16" t="s">
        <v>63</v>
      </c>
      <c r="L23" s="15">
        <v>175</v>
      </c>
      <c r="M23" s="16" t="s">
        <v>63</v>
      </c>
    </row>
    <row r="24" spans="1:13" ht="19.5" customHeight="1">
      <c r="A24" s="53">
        <v>14</v>
      </c>
      <c r="B24" s="50" t="s">
        <v>37</v>
      </c>
      <c r="C24" s="15">
        <v>15500</v>
      </c>
      <c r="D24" s="15">
        <v>420</v>
      </c>
      <c r="E24" s="15">
        <v>121.66</v>
      </c>
      <c r="F24" s="15"/>
      <c r="G24" s="15"/>
      <c r="H24" s="15">
        <v>388.35</v>
      </c>
      <c r="I24" s="15">
        <v>556.31</v>
      </c>
      <c r="J24" s="15">
        <v>37200</v>
      </c>
      <c r="K24" s="15">
        <v>4370</v>
      </c>
      <c r="L24" s="15">
        <v>9130</v>
      </c>
      <c r="M24" s="15">
        <v>785</v>
      </c>
    </row>
    <row r="25" spans="1:13" ht="19.5" customHeight="1">
      <c r="A25" s="53">
        <v>15</v>
      </c>
      <c r="B25" s="50" t="s">
        <v>38</v>
      </c>
      <c r="C25" s="15">
        <v>1800</v>
      </c>
      <c r="D25" s="16" t="s">
        <v>63</v>
      </c>
      <c r="E25" s="16" t="s">
        <v>63</v>
      </c>
      <c r="F25" s="16" t="s">
        <v>63</v>
      </c>
      <c r="G25" s="16" t="s">
        <v>63</v>
      </c>
      <c r="H25" s="16" t="s">
        <v>63</v>
      </c>
      <c r="I25" s="16" t="s">
        <v>63</v>
      </c>
      <c r="J25" s="15">
        <v>12800</v>
      </c>
      <c r="K25" s="16" t="s">
        <v>63</v>
      </c>
      <c r="L25" s="15">
        <v>3400</v>
      </c>
      <c r="M25" s="16" t="s">
        <v>63</v>
      </c>
    </row>
    <row r="26" spans="1:13" ht="19.5" customHeight="1">
      <c r="A26" s="52">
        <v>16</v>
      </c>
      <c r="B26" s="50" t="s">
        <v>39</v>
      </c>
      <c r="C26" s="15">
        <v>2000</v>
      </c>
      <c r="D26" s="16" t="s">
        <v>63</v>
      </c>
      <c r="E26" s="16" t="s">
        <v>63</v>
      </c>
      <c r="F26" s="16" t="s">
        <v>63</v>
      </c>
      <c r="G26" s="16" t="s">
        <v>63</v>
      </c>
      <c r="H26" s="16" t="s">
        <v>63</v>
      </c>
      <c r="I26" s="16" t="s">
        <v>63</v>
      </c>
      <c r="J26" s="15">
        <v>4400</v>
      </c>
      <c r="K26" s="16" t="s">
        <v>63</v>
      </c>
      <c r="L26" s="15">
        <v>800</v>
      </c>
      <c r="M26" s="16" t="s">
        <v>63</v>
      </c>
    </row>
    <row r="27" spans="1:13" ht="19.5" customHeight="1">
      <c r="A27" s="53">
        <v>17</v>
      </c>
      <c r="B27" s="50" t="s">
        <v>40</v>
      </c>
      <c r="C27" s="15">
        <v>13786</v>
      </c>
      <c r="D27" s="15">
        <v>2354.68</v>
      </c>
      <c r="E27" s="15">
        <v>1044.01</v>
      </c>
      <c r="F27" s="15"/>
      <c r="G27" s="15"/>
      <c r="H27" s="15">
        <v>2011.07</v>
      </c>
      <c r="I27" s="15">
        <v>4926.89</v>
      </c>
      <c r="J27" s="15">
        <v>61650</v>
      </c>
      <c r="K27" s="15">
        <v>23974.37</v>
      </c>
      <c r="L27" s="15">
        <v>9800</v>
      </c>
      <c r="M27" s="15">
        <v>2239.44</v>
      </c>
    </row>
    <row r="28" spans="1:13" ht="19.5" customHeight="1">
      <c r="A28" s="54">
        <v>18</v>
      </c>
      <c r="B28" s="50" t="s">
        <v>41</v>
      </c>
      <c r="C28" s="15">
        <v>2240</v>
      </c>
      <c r="D28" s="16" t="s">
        <v>63</v>
      </c>
      <c r="E28" s="16" t="s">
        <v>63</v>
      </c>
      <c r="F28" s="15"/>
      <c r="G28" s="15"/>
      <c r="H28" s="16" t="s">
        <v>63</v>
      </c>
      <c r="I28" s="16" t="s">
        <v>63</v>
      </c>
      <c r="J28" s="15">
        <v>10200</v>
      </c>
      <c r="K28" s="15">
        <v>31.36</v>
      </c>
      <c r="L28" s="15">
        <v>800</v>
      </c>
      <c r="M28" s="16" t="s">
        <v>63</v>
      </c>
    </row>
    <row r="29" spans="1:13" ht="19.5" customHeight="1">
      <c r="A29" s="55">
        <v>19</v>
      </c>
      <c r="B29" s="50" t="s">
        <v>42</v>
      </c>
      <c r="C29" s="15">
        <v>140</v>
      </c>
      <c r="D29" s="16" t="s">
        <v>63</v>
      </c>
      <c r="E29" s="16" t="s">
        <v>63</v>
      </c>
      <c r="F29" s="15"/>
      <c r="G29" s="15"/>
      <c r="H29" s="16" t="s">
        <v>63</v>
      </c>
      <c r="I29" s="16" t="s">
        <v>63</v>
      </c>
      <c r="J29" s="15">
        <v>673</v>
      </c>
      <c r="K29" s="16" t="s">
        <v>63</v>
      </c>
      <c r="L29" s="15">
        <v>90</v>
      </c>
      <c r="M29" s="16" t="s">
        <v>63</v>
      </c>
    </row>
    <row r="30" spans="1:13" ht="19.5" customHeight="1">
      <c r="A30" s="56">
        <v>20</v>
      </c>
      <c r="B30" s="51" t="s">
        <v>43</v>
      </c>
      <c r="C30" s="22">
        <v>176</v>
      </c>
      <c r="D30" s="23" t="s">
        <v>63</v>
      </c>
      <c r="E30" s="23" t="s">
        <v>63</v>
      </c>
      <c r="F30" s="22"/>
      <c r="G30" s="22"/>
      <c r="H30" s="23" t="s">
        <v>63</v>
      </c>
      <c r="I30" s="23" t="s">
        <v>63</v>
      </c>
      <c r="J30" s="22">
        <v>400</v>
      </c>
      <c r="K30" s="23" t="s">
        <v>63</v>
      </c>
      <c r="L30" s="22">
        <v>75</v>
      </c>
      <c r="M30" s="23" t="s">
        <v>63</v>
      </c>
    </row>
    <row r="31" spans="1:13" ht="19.5" customHeight="1">
      <c r="A31" s="53">
        <v>21</v>
      </c>
      <c r="B31" s="50" t="s">
        <v>44</v>
      </c>
      <c r="C31" s="15">
        <v>120</v>
      </c>
      <c r="D31" s="16" t="s">
        <v>63</v>
      </c>
      <c r="E31" s="16" t="s">
        <v>63</v>
      </c>
      <c r="F31" s="15"/>
      <c r="G31" s="15"/>
      <c r="H31" s="16" t="s">
        <v>63</v>
      </c>
      <c r="I31" s="16" t="s">
        <v>63</v>
      </c>
      <c r="J31" s="15">
        <v>390</v>
      </c>
      <c r="K31" s="16" t="s">
        <v>63</v>
      </c>
      <c r="L31" s="15">
        <v>60</v>
      </c>
      <c r="M31" s="16" t="s">
        <v>63</v>
      </c>
    </row>
    <row r="32" spans="1:13" ht="19.5" customHeight="1">
      <c r="A32" s="52">
        <v>22</v>
      </c>
      <c r="B32" s="50" t="s">
        <v>45</v>
      </c>
      <c r="C32" s="15">
        <v>6050</v>
      </c>
      <c r="D32" s="16" t="s">
        <v>63</v>
      </c>
      <c r="E32" s="16" t="s">
        <v>63</v>
      </c>
      <c r="F32" s="15"/>
      <c r="G32" s="15"/>
      <c r="H32" s="16" t="s">
        <v>63</v>
      </c>
      <c r="I32" s="16" t="s">
        <v>63</v>
      </c>
      <c r="J32" s="15">
        <v>30075</v>
      </c>
      <c r="K32" s="16" t="s">
        <v>63</v>
      </c>
      <c r="L32" s="15">
        <v>4000</v>
      </c>
      <c r="M32" s="16" t="s">
        <v>63</v>
      </c>
    </row>
    <row r="33" spans="1:13" ht="19.5" customHeight="1">
      <c r="A33" s="53">
        <v>23</v>
      </c>
      <c r="B33" s="50" t="s">
        <v>46</v>
      </c>
      <c r="C33" s="15">
        <v>40</v>
      </c>
      <c r="D33" s="16" t="s">
        <v>63</v>
      </c>
      <c r="E33" s="16" t="s">
        <v>63</v>
      </c>
      <c r="F33" s="15"/>
      <c r="G33" s="15"/>
      <c r="H33" s="16" t="s">
        <v>63</v>
      </c>
      <c r="I33" s="16" t="s">
        <v>63</v>
      </c>
      <c r="J33" s="15">
        <v>120</v>
      </c>
      <c r="K33" s="16" t="s">
        <v>63</v>
      </c>
      <c r="L33" s="15">
        <v>35</v>
      </c>
      <c r="M33" s="16" t="s">
        <v>63</v>
      </c>
    </row>
    <row r="34" spans="1:13" ht="19.5" customHeight="1">
      <c r="A34" s="53">
        <v>24</v>
      </c>
      <c r="B34" s="50" t="s">
        <v>47</v>
      </c>
      <c r="C34" s="15">
        <v>1200</v>
      </c>
      <c r="D34" s="16" t="s">
        <v>63</v>
      </c>
      <c r="E34" s="16" t="s">
        <v>63</v>
      </c>
      <c r="F34" s="15"/>
      <c r="G34" s="15"/>
      <c r="H34" s="16" t="s">
        <v>63</v>
      </c>
      <c r="I34" s="16" t="s">
        <v>63</v>
      </c>
      <c r="J34" s="15">
        <v>14295</v>
      </c>
      <c r="K34" s="16" t="s">
        <v>63</v>
      </c>
      <c r="L34" s="15">
        <v>2500</v>
      </c>
      <c r="M34" s="16" t="s">
        <v>63</v>
      </c>
    </row>
    <row r="35" spans="1:13" ht="19.5" customHeight="1">
      <c r="A35" s="52">
        <v>25</v>
      </c>
      <c r="B35" s="50" t="s">
        <v>48</v>
      </c>
      <c r="C35" s="15">
        <v>745</v>
      </c>
      <c r="D35" s="16" t="s">
        <v>63</v>
      </c>
      <c r="E35" s="15">
        <v>177.33</v>
      </c>
      <c r="F35" s="15"/>
      <c r="G35" s="15"/>
      <c r="H35" s="15">
        <v>276</v>
      </c>
      <c r="I35" s="15">
        <v>813.78</v>
      </c>
      <c r="J35" s="15">
        <v>10000</v>
      </c>
      <c r="K35" s="15">
        <v>1750</v>
      </c>
      <c r="L35" s="15">
        <v>2000</v>
      </c>
      <c r="M35" s="15">
        <v>350</v>
      </c>
    </row>
    <row r="36" spans="1:13" ht="19.5" customHeight="1">
      <c r="A36" s="53">
        <v>26</v>
      </c>
      <c r="B36" s="50" t="s">
        <v>49</v>
      </c>
      <c r="C36" s="15">
        <v>20</v>
      </c>
      <c r="D36" s="16" t="s">
        <v>63</v>
      </c>
      <c r="E36" s="16" t="s">
        <v>63</v>
      </c>
      <c r="F36" s="16" t="s">
        <v>63</v>
      </c>
      <c r="G36" s="16" t="s">
        <v>63</v>
      </c>
      <c r="H36" s="16" t="s">
        <v>63</v>
      </c>
      <c r="I36" s="16" t="s">
        <v>63</v>
      </c>
      <c r="J36" s="15">
        <v>35</v>
      </c>
      <c r="K36" s="16" t="s">
        <v>63</v>
      </c>
      <c r="L36" s="15">
        <v>8</v>
      </c>
      <c r="M36" s="16" t="s">
        <v>63</v>
      </c>
    </row>
    <row r="37" spans="1:13" ht="19.5" customHeight="1">
      <c r="A37" s="53">
        <v>27</v>
      </c>
      <c r="B37" s="50" t="s">
        <v>50</v>
      </c>
      <c r="C37" s="15">
        <v>30650</v>
      </c>
      <c r="D37" s="15">
        <v>3515.56</v>
      </c>
      <c r="E37" s="15">
        <v>1901.66</v>
      </c>
      <c r="F37" s="15"/>
      <c r="G37" s="15"/>
      <c r="H37" s="15">
        <v>2107.67</v>
      </c>
      <c r="I37" s="15">
        <f>22.29+2858.82</f>
        <v>2881.11</v>
      </c>
      <c r="J37" s="15">
        <v>124990</v>
      </c>
      <c r="K37" s="15">
        <v>21855.28</v>
      </c>
      <c r="L37" s="15">
        <v>19000</v>
      </c>
      <c r="M37" s="15">
        <v>1724.19</v>
      </c>
    </row>
    <row r="38" spans="1:13" ht="19.5" customHeight="1">
      <c r="A38" s="52">
        <v>28</v>
      </c>
      <c r="B38" s="50" t="s">
        <v>51</v>
      </c>
      <c r="C38" s="15">
        <v>16360</v>
      </c>
      <c r="D38" s="15">
        <v>1767.39</v>
      </c>
      <c r="E38" s="15">
        <v>368.84</v>
      </c>
      <c r="F38" s="15"/>
      <c r="G38" s="15"/>
      <c r="H38" s="15">
        <v>1113.03</v>
      </c>
      <c r="I38" s="15">
        <v>4988.4</v>
      </c>
      <c r="J38" s="15">
        <v>128567</v>
      </c>
      <c r="K38" s="15">
        <v>19202</v>
      </c>
      <c r="L38" s="15">
        <v>16500</v>
      </c>
      <c r="M38" s="15">
        <v>5146.2</v>
      </c>
    </row>
    <row r="39" spans="1:13" ht="19.5" customHeight="1">
      <c r="A39" s="53">
        <v>29</v>
      </c>
      <c r="B39" s="50" t="s">
        <v>52</v>
      </c>
      <c r="C39" s="15">
        <v>10785</v>
      </c>
      <c r="D39" s="15">
        <v>1768.74</v>
      </c>
      <c r="E39" s="15">
        <v>688.7</v>
      </c>
      <c r="F39" s="15"/>
      <c r="G39" s="15"/>
      <c r="H39" s="15">
        <v>1423</v>
      </c>
      <c r="I39" s="15">
        <v>4349.92</v>
      </c>
      <c r="J39" s="15">
        <v>43230.8</v>
      </c>
      <c r="K39" s="15">
        <v>9252.83</v>
      </c>
      <c r="L39" s="15">
        <v>7500</v>
      </c>
      <c r="M39" s="15">
        <v>637.11</v>
      </c>
    </row>
    <row r="40" spans="1:13" ht="19.5" customHeight="1">
      <c r="A40" s="53">
        <v>30</v>
      </c>
      <c r="B40" s="50" t="s">
        <v>53</v>
      </c>
      <c r="C40" s="15">
        <v>5030</v>
      </c>
      <c r="D40" s="16">
        <v>570</v>
      </c>
      <c r="E40" s="15">
        <v>1176.2</v>
      </c>
      <c r="F40" s="15"/>
      <c r="G40" s="15"/>
      <c r="H40" s="15">
        <v>1807</v>
      </c>
      <c r="I40" s="15">
        <v>4417.4</v>
      </c>
      <c r="J40" s="15">
        <v>76683</v>
      </c>
      <c r="K40" s="15">
        <v>5230</v>
      </c>
      <c r="L40" s="15">
        <v>12400</v>
      </c>
      <c r="M40" s="15">
        <v>1123</v>
      </c>
    </row>
    <row r="41" spans="1:13" ht="19.5" customHeight="1">
      <c r="A41" s="52">
        <v>31</v>
      </c>
      <c r="B41" s="50" t="s">
        <v>54</v>
      </c>
      <c r="C41" s="15">
        <v>10300</v>
      </c>
      <c r="D41" s="15">
        <v>310</v>
      </c>
      <c r="E41" s="15">
        <v>618.59</v>
      </c>
      <c r="F41" s="15"/>
      <c r="G41" s="15"/>
      <c r="H41" s="15">
        <v>4260.8</v>
      </c>
      <c r="I41" s="15">
        <v>591</v>
      </c>
      <c r="J41" s="15">
        <v>53969.48</v>
      </c>
      <c r="K41" s="15">
        <v>12756.29</v>
      </c>
      <c r="L41" s="15">
        <v>6800</v>
      </c>
      <c r="M41" s="15">
        <v>2252.55</v>
      </c>
    </row>
    <row r="42" spans="1:13" ht="19.5" customHeight="1">
      <c r="A42" s="53">
        <v>32</v>
      </c>
      <c r="B42" s="50" t="s">
        <v>55</v>
      </c>
      <c r="C42" s="15">
        <v>280</v>
      </c>
      <c r="D42" s="16">
        <v>45.42</v>
      </c>
      <c r="E42" s="16" t="s">
        <v>63</v>
      </c>
      <c r="F42" s="16" t="s">
        <v>63</v>
      </c>
      <c r="G42" s="16" t="s">
        <v>63</v>
      </c>
      <c r="H42" s="16" t="s">
        <v>63</v>
      </c>
      <c r="I42" s="16">
        <v>62.76</v>
      </c>
      <c r="J42" s="15">
        <v>1300</v>
      </c>
      <c r="K42" s="16" t="s">
        <v>63</v>
      </c>
      <c r="L42" s="15">
        <v>230</v>
      </c>
      <c r="M42" s="16" t="s">
        <v>63</v>
      </c>
    </row>
    <row r="43" spans="1:13" ht="19.5" customHeight="1">
      <c r="A43" s="53">
        <v>33</v>
      </c>
      <c r="B43" s="50" t="s">
        <v>56</v>
      </c>
      <c r="C43" s="15">
        <v>5300</v>
      </c>
      <c r="D43" s="16">
        <v>4043.9</v>
      </c>
      <c r="E43" s="15">
        <v>1181.63</v>
      </c>
      <c r="F43" s="15"/>
      <c r="G43" s="15"/>
      <c r="H43" s="15">
        <v>1430</v>
      </c>
      <c r="I43" s="16">
        <v>6777.51</v>
      </c>
      <c r="J43" s="15">
        <v>18898</v>
      </c>
      <c r="K43" s="15">
        <v>12100</v>
      </c>
      <c r="L43" s="15">
        <v>3092</v>
      </c>
      <c r="M43" s="15">
        <v>2325</v>
      </c>
    </row>
    <row r="44" spans="1:13" ht="19.5" customHeight="1">
      <c r="A44" s="52">
        <v>34</v>
      </c>
      <c r="B44" s="50" t="s">
        <v>57</v>
      </c>
      <c r="C44" s="15">
        <v>1360</v>
      </c>
      <c r="D44" s="15">
        <v>167.7</v>
      </c>
      <c r="E44" s="15">
        <v>49.31</v>
      </c>
      <c r="F44" s="15"/>
      <c r="G44" s="15"/>
      <c r="H44" s="15">
        <v>101</v>
      </c>
      <c r="I44" s="15">
        <v>285.22</v>
      </c>
      <c r="J44" s="15">
        <v>12043</v>
      </c>
      <c r="K44" s="15">
        <v>1030.65</v>
      </c>
      <c r="L44" s="15">
        <v>2500</v>
      </c>
      <c r="M44" s="15">
        <v>212.13</v>
      </c>
    </row>
    <row r="45" spans="1:13" ht="19.5" customHeight="1">
      <c r="A45" s="53">
        <v>35</v>
      </c>
      <c r="B45" s="50" t="s">
        <v>58</v>
      </c>
      <c r="C45" s="15">
        <v>8800</v>
      </c>
      <c r="D45" s="16">
        <v>1687.84</v>
      </c>
      <c r="E45" s="16">
        <v>975.79</v>
      </c>
      <c r="F45" s="16"/>
      <c r="G45" s="16"/>
      <c r="H45" s="16">
        <v>2023.4</v>
      </c>
      <c r="I45" s="16">
        <v>4402.21</v>
      </c>
      <c r="J45" s="15">
        <f>22280+51220</f>
        <v>73500</v>
      </c>
      <c r="K45" s="15">
        <v>9624.76</v>
      </c>
      <c r="L45" s="15">
        <v>13000</v>
      </c>
      <c r="M45" s="15">
        <v>2223.8</v>
      </c>
    </row>
    <row r="46" spans="1:13" ht="19.5" customHeight="1">
      <c r="A46" s="53">
        <v>36</v>
      </c>
      <c r="B46" s="50" t="s">
        <v>59</v>
      </c>
      <c r="C46" s="15">
        <v>3575</v>
      </c>
      <c r="D46" s="15">
        <v>947.38</v>
      </c>
      <c r="E46" s="15">
        <v>638.49</v>
      </c>
      <c r="F46" s="15"/>
      <c r="G46" s="15"/>
      <c r="H46" s="15">
        <v>800</v>
      </c>
      <c r="I46" s="15">
        <v>2300.91</v>
      </c>
      <c r="J46" s="15">
        <v>18120</v>
      </c>
      <c r="K46" s="15">
        <v>6926.25</v>
      </c>
      <c r="L46" s="15">
        <v>2880</v>
      </c>
      <c r="M46" s="15">
        <v>859</v>
      </c>
    </row>
    <row r="47" spans="1:13" ht="19.5" customHeight="1">
      <c r="A47" s="52">
        <v>37</v>
      </c>
      <c r="B47" s="50" t="s">
        <v>60</v>
      </c>
      <c r="C47" s="15">
        <v>400</v>
      </c>
      <c r="D47" s="16" t="s">
        <v>63</v>
      </c>
      <c r="E47" s="16" t="s">
        <v>63</v>
      </c>
      <c r="F47" s="16" t="s">
        <v>63</v>
      </c>
      <c r="G47" s="16" t="s">
        <v>63</v>
      </c>
      <c r="H47" s="16" t="s">
        <v>63</v>
      </c>
      <c r="I47" s="16" t="s">
        <v>63</v>
      </c>
      <c r="J47" s="15">
        <v>1500</v>
      </c>
      <c r="K47" s="16" t="s">
        <v>63</v>
      </c>
      <c r="L47" s="15">
        <v>250</v>
      </c>
      <c r="M47" s="16" t="s">
        <v>63</v>
      </c>
    </row>
    <row r="48" spans="1:13" ht="19.5" customHeight="1">
      <c r="A48" s="53">
        <v>38</v>
      </c>
      <c r="B48" s="50" t="s">
        <v>61</v>
      </c>
      <c r="C48" s="15">
        <v>5000</v>
      </c>
      <c r="D48" s="16" t="s">
        <v>63</v>
      </c>
      <c r="E48" s="16" t="s">
        <v>63</v>
      </c>
      <c r="F48" s="16" t="s">
        <v>63</v>
      </c>
      <c r="G48" s="16" t="s">
        <v>63</v>
      </c>
      <c r="H48" s="16" t="s">
        <v>63</v>
      </c>
      <c r="I48" s="16" t="s">
        <v>63</v>
      </c>
      <c r="J48" s="15">
        <v>31900</v>
      </c>
      <c r="K48" s="15">
        <v>6152</v>
      </c>
      <c r="L48" s="15">
        <v>5000</v>
      </c>
      <c r="M48" s="15">
        <v>48</v>
      </c>
    </row>
    <row r="49" spans="1:13" ht="19.5" customHeight="1">
      <c r="A49" s="53">
        <v>39</v>
      </c>
      <c r="B49" s="50" t="s">
        <v>62</v>
      </c>
      <c r="C49" s="15">
        <v>2330</v>
      </c>
      <c r="D49" s="16" t="s">
        <v>63</v>
      </c>
      <c r="E49" s="16" t="s">
        <v>63</v>
      </c>
      <c r="F49" s="16" t="s">
        <v>63</v>
      </c>
      <c r="G49" s="16" t="s">
        <v>63</v>
      </c>
      <c r="H49" s="16" t="s">
        <v>63</v>
      </c>
      <c r="I49" s="16" t="s">
        <v>63</v>
      </c>
      <c r="J49" s="15">
        <v>22298.48</v>
      </c>
      <c r="K49" s="16" t="s">
        <v>63</v>
      </c>
      <c r="L49" s="15">
        <v>3300</v>
      </c>
      <c r="M49" s="16" t="s">
        <v>63</v>
      </c>
    </row>
    <row r="51" spans="1:13" ht="19.5" customHeight="1">
      <c r="A51" s="21"/>
      <c r="B51" s="20" t="s">
        <v>67</v>
      </c>
      <c r="C51" s="19">
        <f aca="true" t="shared" si="0" ref="C51:I51">SUM(C11:C49)</f>
        <v>190649</v>
      </c>
      <c r="D51" s="19">
        <f t="shared" si="0"/>
        <v>23086.41</v>
      </c>
      <c r="E51" s="19">
        <f>SUM(E11:E49)</f>
        <v>11057.059999999996</v>
      </c>
      <c r="F51" s="19">
        <f t="shared" si="0"/>
        <v>0</v>
      </c>
      <c r="G51" s="19">
        <f t="shared" si="0"/>
        <v>0</v>
      </c>
      <c r="H51" s="19">
        <f t="shared" si="0"/>
        <v>21939.910000000003</v>
      </c>
      <c r="I51" s="19">
        <f t="shared" si="0"/>
        <v>48385.06</v>
      </c>
      <c r="J51" s="19">
        <f>SUM(J11:J49)</f>
        <v>1000000</v>
      </c>
      <c r="K51" s="19">
        <f>SUM(K11:K49)</f>
        <v>161900</v>
      </c>
      <c r="L51" s="19">
        <f>SUM(L11:L49)</f>
        <v>160000</v>
      </c>
      <c r="M51" s="19">
        <f>SUM(M11:M49)</f>
        <v>25904</v>
      </c>
    </row>
    <row r="52" spans="11:13" ht="14.25">
      <c r="K52" s="44"/>
      <c r="L52" s="45"/>
      <c r="M52" s="44"/>
    </row>
    <row r="53" spans="4:13" ht="14.25">
      <c r="D53" s="18"/>
      <c r="E53" s="18"/>
      <c r="J53" s="18"/>
      <c r="K53" s="18"/>
      <c r="M53" s="18"/>
    </row>
    <row r="54" spans="1:13" ht="1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</sheetData>
  <mergeCells count="16">
    <mergeCell ref="L1:M1"/>
    <mergeCell ref="A2:M2"/>
    <mergeCell ref="E6:E7"/>
    <mergeCell ref="E4:E5"/>
    <mergeCell ref="F4:H5"/>
    <mergeCell ref="F6:H7"/>
    <mergeCell ref="C4:D6"/>
    <mergeCell ref="L6:M6"/>
    <mergeCell ref="J4:M5"/>
    <mergeCell ref="I6:I7"/>
    <mergeCell ref="L3:M3"/>
    <mergeCell ref="J6:K6"/>
    <mergeCell ref="A54:M54"/>
    <mergeCell ref="A4:A8"/>
    <mergeCell ref="B4:B7"/>
    <mergeCell ref="I4:I5"/>
  </mergeCells>
  <printOptions horizontalCentered="1" verticalCentered="1"/>
  <pageMargins left="0.3" right="0.3" top="0.1" bottom="0.2" header="0.3" footer="0.3"/>
  <pageSetup firstPageNumber="60" useFirstPageNumber="1" horizontalDpi="600" verticalDpi="600" orientation="landscape" paperSize="9" scale="85" r:id="rId1"/>
  <headerFooter alignWithMargins="0">
    <oddFooter>&amp;C&amp;"Arial,Bold Italic"&amp;13- &amp;P -</oddFooter>
  </headerFooter>
  <rowBreaks count="2" manualBreakCount="2">
    <brk id="30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JD(Planning)</dc:creator>
  <cp:keywords/>
  <dc:description/>
  <cp:lastModifiedBy>Administrator</cp:lastModifiedBy>
  <cp:lastPrinted>2007-01-31T09:38:49Z</cp:lastPrinted>
  <dcterms:created xsi:type="dcterms:W3CDTF">2001-10-08T06:12:35Z</dcterms:created>
  <dcterms:modified xsi:type="dcterms:W3CDTF">2007-01-31T09:39:05Z</dcterms:modified>
  <cp:category/>
  <cp:version/>
  <cp:contentType/>
  <cp:contentStatus/>
</cp:coreProperties>
</file>