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6225" activeTab="0"/>
  </bookViews>
  <sheets>
    <sheet name="Sheet1" sheetId="1" r:id="rId1"/>
  </sheets>
  <definedNames>
    <definedName name="_xlnm.Print_Titles" localSheetId="0">'Sheet1'!$5:$8</definedName>
  </definedNames>
  <calcPr fullCalcOnLoad="1"/>
</workbook>
</file>

<file path=xl/sharedStrings.xml><?xml version="1.0" encoding="utf-8"?>
<sst xmlns="http://schemas.openxmlformats.org/spreadsheetml/2006/main" count="1621" uniqueCount="665">
  <si>
    <t>Item</t>
  </si>
  <si>
    <t>Unit</t>
  </si>
  <si>
    <t>Remarks</t>
  </si>
  <si>
    <t>(1)</t>
  </si>
  <si>
    <t>(2)</t>
  </si>
  <si>
    <t>(3)</t>
  </si>
  <si>
    <t>Sl.  No.</t>
  </si>
  <si>
    <t xml:space="preserve">      a)  Irrigated</t>
  </si>
  <si>
    <t xml:space="preserve">      b)  Unirrigated</t>
  </si>
  <si>
    <t>2.</t>
  </si>
  <si>
    <t>COMMERCIAL CROPS</t>
  </si>
  <si>
    <t xml:space="preserve">       Groundnut</t>
  </si>
  <si>
    <t xml:space="preserve">       Sesamum</t>
  </si>
  <si>
    <t>b)   Other Oilseeds</t>
  </si>
  <si>
    <t xml:space="preserve">       Soyabeans</t>
  </si>
  <si>
    <t>ii)   Sugarcane</t>
  </si>
  <si>
    <t>iii)  Cotton</t>
  </si>
  <si>
    <t>Total of all oil seeds (a+b)</t>
  </si>
  <si>
    <t>3.</t>
  </si>
  <si>
    <t>PRODUCTION UNDER MAJOR HORTICULTURE CROPS</t>
  </si>
  <si>
    <t xml:space="preserve">       Vegetables and Tubers</t>
  </si>
  <si>
    <t xml:space="preserve">       Fruits</t>
  </si>
  <si>
    <t>4.</t>
  </si>
  <si>
    <t>IMPROVED SEEDS</t>
  </si>
  <si>
    <t>i)   Oil seeds</t>
  </si>
  <si>
    <r>
      <t xml:space="preserve">ii)  </t>
    </r>
    <r>
      <rPr>
        <u val="single"/>
        <sz val="12"/>
        <rFont val="Arial"/>
        <family val="2"/>
      </rPr>
      <t>Distribution of seeds</t>
    </r>
  </si>
  <si>
    <t xml:space="preserve">      a)  Cereals</t>
  </si>
  <si>
    <t xml:space="preserve">      b)  Pulses</t>
  </si>
  <si>
    <t xml:space="preserve">      c)  Oilseeds</t>
  </si>
  <si>
    <t xml:space="preserve">      d)  Cotton</t>
  </si>
  <si>
    <t xml:space="preserve">      e)  Jute and Mesta</t>
  </si>
  <si>
    <t>5.</t>
  </si>
  <si>
    <t>CHEMICAL FERTILISERS</t>
  </si>
  <si>
    <t>i)    Nitrogenous (N)</t>
  </si>
  <si>
    <t>ii)   Phospheric (P)</t>
  </si>
  <si>
    <t>iii)  Potassic (K)</t>
  </si>
  <si>
    <t>Total (N+P+K)</t>
  </si>
  <si>
    <t>6.</t>
  </si>
  <si>
    <t>PLANT PROTECTION</t>
  </si>
  <si>
    <t xml:space="preserve">      (Technical Grade materials)</t>
  </si>
  <si>
    <t>i)    Pesticides consumption</t>
  </si>
  <si>
    <t>ii)   Area coverage</t>
  </si>
  <si>
    <t>7.</t>
  </si>
  <si>
    <t>AREA UNDER</t>
  </si>
  <si>
    <t>i)    Fertiliser</t>
  </si>
  <si>
    <t>ii)   Pesticides</t>
  </si>
  <si>
    <t>HIGH YIELDING VARIETIES (HYV)</t>
  </si>
  <si>
    <t xml:space="preserve">i)    Rice - Total area cropped </t>
  </si>
  <si>
    <t>Total area under the above 5 cereals</t>
  </si>
  <si>
    <t>Total area under the HYV of above 5 cereals</t>
  </si>
  <si>
    <t>8.</t>
  </si>
  <si>
    <t>9.</t>
  </si>
  <si>
    <t>LAND STOCK IMPROVEMENTS</t>
  </si>
  <si>
    <t>ii)   Reclamation of saline area</t>
  </si>
  <si>
    <t>i)    Reclamation of alkaline area</t>
  </si>
  <si>
    <t>SOIL CONSERVATION AREA COVERAGE</t>
  </si>
  <si>
    <t>ii)   Forest land</t>
  </si>
  <si>
    <t>iii)  Others (specify)</t>
  </si>
  <si>
    <t>i)    Agricultural land</t>
  </si>
  <si>
    <t>AGRICULTURAL MARKETING</t>
  </si>
  <si>
    <t>i)    Total No. of Market at Mandi level</t>
  </si>
  <si>
    <t>ANIMAL HUSBANDRY &amp; DAIRYING PRODUCTS</t>
  </si>
  <si>
    <t xml:space="preserve">a)  Milk </t>
  </si>
  <si>
    <t>b)  Eggs</t>
  </si>
  <si>
    <t>c)   Wool</t>
  </si>
  <si>
    <t>16.</t>
  </si>
  <si>
    <t>ANIMAL HUSBANDRY PROGRAMMES</t>
  </si>
  <si>
    <t>I)    I.C.D. Projects</t>
  </si>
  <si>
    <t>ii)   No. of frozen semen Bull Stations</t>
  </si>
  <si>
    <t xml:space="preserve">iii)  No. of inseminations performed </t>
  </si>
  <si>
    <t xml:space="preserve">       with exotic bull semen per</t>
  </si>
  <si>
    <t xml:space="preserve">       annum</t>
  </si>
  <si>
    <t>iv)   No. of cross bred calves(female)</t>
  </si>
  <si>
    <t>v)    Establishment of sheep</t>
  </si>
  <si>
    <t xml:space="preserve">       breeding farms</t>
  </si>
  <si>
    <t>vi)   Sheep &amp; Wool extension Centre</t>
  </si>
  <si>
    <t xml:space="preserve">ix)   Establishment of Fodder &amp; </t>
  </si>
  <si>
    <t xml:space="preserve">       seed production Farm</t>
  </si>
  <si>
    <t>x)    Veterinary Hospitals</t>
  </si>
  <si>
    <t>xi)   Veterinary Dispensaries</t>
  </si>
  <si>
    <t>DAIRY PROGRAMME</t>
  </si>
  <si>
    <t>FISHERIES</t>
  </si>
  <si>
    <t>1.     Fish Production</t>
  </si>
  <si>
    <t xml:space="preserve">         a)  Inland</t>
  </si>
  <si>
    <t xml:space="preserve">         b)  Marine</t>
  </si>
  <si>
    <t xml:space="preserve">         Total</t>
  </si>
  <si>
    <t>2.      Mechanised boats</t>
  </si>
  <si>
    <t xml:space="preserve">          a) Fishermen</t>
  </si>
  <si>
    <t xml:space="preserve">          b) Fisherwomen</t>
  </si>
  <si>
    <t>19.</t>
  </si>
  <si>
    <t>FORESTRY</t>
  </si>
  <si>
    <t>iii)   Social Forestry</t>
  </si>
  <si>
    <t>iv)    Afforestation</t>
  </si>
  <si>
    <t>v)    Communication</t>
  </si>
  <si>
    <t>20.</t>
  </si>
  <si>
    <t>I.R.D.P</t>
  </si>
  <si>
    <t>21.</t>
  </si>
  <si>
    <t>N.R.E.P</t>
  </si>
  <si>
    <t>22.</t>
  </si>
  <si>
    <t>Drought Prone area programme</t>
  </si>
  <si>
    <t>23.</t>
  </si>
  <si>
    <t>Desert Development programme</t>
  </si>
  <si>
    <t>24.</t>
  </si>
  <si>
    <t>LAND REFORMS</t>
  </si>
  <si>
    <t>i)    Ceiling of Surplus land</t>
  </si>
  <si>
    <t>a)   Area declared surplus</t>
  </si>
  <si>
    <t>b)   Area taken possession</t>
  </si>
  <si>
    <t>c)   Area allotted</t>
  </si>
  <si>
    <t>ii)    Medium term loan advance</t>
  </si>
  <si>
    <t>iii)   Long term loan advance</t>
  </si>
  <si>
    <t>I)     Short-term loan advance</t>
  </si>
  <si>
    <t>iv)    Retail sale of Fertilisers</t>
  </si>
  <si>
    <t>v)     Agricultural produced Market</t>
  </si>
  <si>
    <t>vi)    Retail sale of consumer Goods</t>
  </si>
  <si>
    <t xml:space="preserve">        by Urban consumer cooperatives</t>
  </si>
  <si>
    <t>25.</t>
  </si>
  <si>
    <t>MINOR IRRIGATION</t>
  </si>
  <si>
    <t xml:space="preserve">        a)  Potential</t>
  </si>
  <si>
    <t xml:space="preserve">        b)  Utilisation</t>
  </si>
  <si>
    <t>ii)     Surface water</t>
  </si>
  <si>
    <t>i)     Ground Water</t>
  </si>
  <si>
    <t>26.</t>
  </si>
  <si>
    <t>MEDIUM IRRIGATION</t>
  </si>
  <si>
    <t xml:space="preserve">        a)  Potential created</t>
  </si>
  <si>
    <t>27.</t>
  </si>
  <si>
    <t>FLOOD CONTROL</t>
  </si>
  <si>
    <t>Area provided with protection</t>
  </si>
  <si>
    <t>28.</t>
  </si>
  <si>
    <t>COMMAND AREA DEVELOPMENT PROGRAMME</t>
  </si>
  <si>
    <t>i)     Area covered by field channels</t>
  </si>
  <si>
    <t>ii)    Area covered by land levelling</t>
  </si>
  <si>
    <t>29.</t>
  </si>
  <si>
    <t>VILLAGES &amp; SMALL INDUSTRIES</t>
  </si>
  <si>
    <t xml:space="preserve">       a)  Units functioning</t>
  </si>
  <si>
    <t xml:space="preserve">       b)  Production</t>
  </si>
  <si>
    <t xml:space="preserve">       c)  Persons employed</t>
  </si>
  <si>
    <t>i)    Small scale Industries</t>
  </si>
  <si>
    <t>ii)    Industrial Estates/Areas</t>
  </si>
  <si>
    <t xml:space="preserve">       a)  Estates/Areas functioning</t>
  </si>
  <si>
    <t xml:space="preserve">       b)  No. of units</t>
  </si>
  <si>
    <t xml:space="preserve">       c)  Production</t>
  </si>
  <si>
    <t xml:space="preserve">       d)  Employment</t>
  </si>
  <si>
    <t>iii)   Handloom Industry</t>
  </si>
  <si>
    <t xml:space="preserve">       a)  Production</t>
  </si>
  <si>
    <t xml:space="preserve">       b)  Employment</t>
  </si>
  <si>
    <t>iv)   Powerloom Industry</t>
  </si>
  <si>
    <t>v)    Sericulture</t>
  </si>
  <si>
    <t xml:space="preserve">       a)  Production of Raw silk</t>
  </si>
  <si>
    <t>vi)    Coir Industry</t>
  </si>
  <si>
    <t xml:space="preserve">        a)  Production of Yarn</t>
  </si>
  <si>
    <t xml:space="preserve">        b)  Production of other items</t>
  </si>
  <si>
    <t xml:space="preserve">        c)  Employment</t>
  </si>
  <si>
    <t>vii)   Handicrafts</t>
  </si>
  <si>
    <t xml:space="preserve">        a)  Production</t>
  </si>
  <si>
    <t xml:space="preserve">        b)  Employment</t>
  </si>
  <si>
    <t>viii)   Khadi &amp; Village Industries</t>
  </si>
  <si>
    <t xml:space="preserve">         within the purview of KVIC</t>
  </si>
  <si>
    <t xml:space="preserve">         a)  Production</t>
  </si>
  <si>
    <t xml:space="preserve">         b)  Employment</t>
  </si>
  <si>
    <t>ix)     District Industries Centre</t>
  </si>
  <si>
    <t xml:space="preserve">         c)  Financial assistance </t>
  </si>
  <si>
    <t xml:space="preserve">              obtained from the Financial</t>
  </si>
  <si>
    <t xml:space="preserve">              Institutions including Banks</t>
  </si>
  <si>
    <t xml:space="preserve">         a)  Units Registered</t>
  </si>
  <si>
    <t xml:space="preserve">         b)  No. of artisans assisted</t>
  </si>
  <si>
    <t xml:space="preserve">         d)  Staff in position</t>
  </si>
  <si>
    <t>30.</t>
  </si>
  <si>
    <t>ROADS</t>
  </si>
  <si>
    <t>i)   State Highways</t>
  </si>
  <si>
    <t xml:space="preserve">      a)  Surfaced</t>
  </si>
  <si>
    <t xml:space="preserve">      b)  Unsurfaced</t>
  </si>
  <si>
    <t>ii)   Major District Roads</t>
  </si>
  <si>
    <t>iii)   Rural Roads</t>
  </si>
  <si>
    <t xml:space="preserve">       a)  Surfaced</t>
  </si>
  <si>
    <t xml:space="preserve">       b)  Unsurfaced</t>
  </si>
  <si>
    <t>31.</t>
  </si>
  <si>
    <t>MINOR PORTS</t>
  </si>
  <si>
    <t>Traffic Handled (Portwise)</t>
  </si>
  <si>
    <t>32.</t>
  </si>
  <si>
    <t>TOURISM</t>
  </si>
  <si>
    <t>I)     International tourist arrivals</t>
  </si>
  <si>
    <t>ii)    Domestic tourist arrivals</t>
  </si>
  <si>
    <t xml:space="preserve">iii)   Accomodation available </t>
  </si>
  <si>
    <t xml:space="preserve">       a)  No. of rooms</t>
  </si>
  <si>
    <t xml:space="preserve">       b)  No. of beds</t>
  </si>
  <si>
    <t>33.</t>
  </si>
  <si>
    <t>COMMUNICATION</t>
  </si>
  <si>
    <t>VIII. SCIENTIFIC SERVICES AND RESEARCH</t>
  </si>
  <si>
    <t>ii)    Environmental Education/Awareness</t>
  </si>
  <si>
    <t>34.</t>
  </si>
  <si>
    <t>ELEMENTARY EDUCATION</t>
  </si>
  <si>
    <t>i)     Classes I-V (Age group 6-10)</t>
  </si>
  <si>
    <t xml:space="preserve">        a) Total Enrolment</t>
  </si>
  <si>
    <t xml:space="preserve">             Boys</t>
  </si>
  <si>
    <t xml:space="preserve">             Girls</t>
  </si>
  <si>
    <t xml:space="preserve">             Total</t>
  </si>
  <si>
    <t xml:space="preserve">        b) Enrolment of Scheduled Caste</t>
  </si>
  <si>
    <t xml:space="preserve">                  Percentage to age groups</t>
  </si>
  <si>
    <t xml:space="preserve">        c) Enrolment of Scheduled Tribes</t>
  </si>
  <si>
    <t>35.</t>
  </si>
  <si>
    <t>SECONDARY EDUCATION</t>
  </si>
  <si>
    <t>i)     Classes IX-X</t>
  </si>
  <si>
    <t>36.</t>
  </si>
  <si>
    <t>ENROLMENT IN VOCATIONAL COURSES</t>
  </si>
  <si>
    <t>i)     Post Elementary Stage</t>
  </si>
  <si>
    <t>i)     Post High School Stage</t>
  </si>
  <si>
    <t>37.</t>
  </si>
  <si>
    <t>ENROLMENT IN NON-FORMAL</t>
  </si>
  <si>
    <t>(Part-time/Continuation) Classes</t>
  </si>
  <si>
    <t>i)     Age group 6-10</t>
  </si>
  <si>
    <t>ii)    Age group 11-13</t>
  </si>
  <si>
    <t>38.</t>
  </si>
  <si>
    <t>ADULT  EDUCATION</t>
  </si>
  <si>
    <t>39.</t>
  </si>
  <si>
    <t>TEACHERS</t>
  </si>
  <si>
    <t>i)     Primary Classess I-V</t>
  </si>
  <si>
    <t>ii)    Middle Classess VI-VIII</t>
  </si>
  <si>
    <t>iii)   Secondary Classess IX-X</t>
  </si>
  <si>
    <t>40.</t>
  </si>
  <si>
    <t>HEALTH AND FAMILY WELFARE</t>
  </si>
  <si>
    <t>i)     Hospital</t>
  </si>
  <si>
    <t xml:space="preserve">        a) Urban</t>
  </si>
  <si>
    <t xml:space="preserve">        b) Rural</t>
  </si>
  <si>
    <t>ii)    Dispensaries</t>
  </si>
  <si>
    <t>iii)    Beds</t>
  </si>
  <si>
    <t>iv)     Nurse  :  Doctor Ratio</t>
  </si>
  <si>
    <t xml:space="preserve">         a) Urban Hospitals &amp; Dispensaries</t>
  </si>
  <si>
    <t xml:space="preserve">         b) Rural Hospitals &amp; Dispensaries</t>
  </si>
  <si>
    <t xml:space="preserve">         c) Bed: Population Ratio</t>
  </si>
  <si>
    <t>v)      Doctor :  Population Ratio</t>
  </si>
  <si>
    <t>vi)     Health Centres</t>
  </si>
  <si>
    <t xml:space="preserve">         a) Sub Centres</t>
  </si>
  <si>
    <t xml:space="preserve">              Opening</t>
  </si>
  <si>
    <t xml:space="preserve">              Construction</t>
  </si>
  <si>
    <t xml:space="preserve">         b)  Primary Health Centres</t>
  </si>
  <si>
    <t xml:space="preserve">         c)  Subsidiary Health Centres</t>
  </si>
  <si>
    <t xml:space="preserve">         d)  Community Health Centre</t>
  </si>
  <si>
    <t xml:space="preserve">         e)  Construction</t>
  </si>
  <si>
    <t>viii)     Control of Disease</t>
  </si>
  <si>
    <t>x)        Other than PHCs, SHCs and SCs</t>
  </si>
  <si>
    <t>xi)       Village Health Guide schemes</t>
  </si>
  <si>
    <t>xii)      Family Welfare</t>
  </si>
  <si>
    <t>xiii)     Training and Employment of</t>
  </si>
  <si>
    <t xml:space="preserve">           Multipurpose workers</t>
  </si>
  <si>
    <t>41.</t>
  </si>
  <si>
    <t>A.</t>
  </si>
  <si>
    <t>Urban Water Supply</t>
  </si>
  <si>
    <t xml:space="preserve">      Rural Water Supply</t>
  </si>
  <si>
    <t xml:space="preserve">         a) Piped Water Supply</t>
  </si>
  <si>
    <t xml:space="preserve">         b) Population covered</t>
  </si>
  <si>
    <t>C.</t>
  </si>
  <si>
    <t>Rural Sanitation</t>
  </si>
  <si>
    <t>42.</t>
  </si>
  <si>
    <t>HOUSING</t>
  </si>
  <si>
    <t xml:space="preserve">      sites-cum-construction scheme</t>
  </si>
  <si>
    <t xml:space="preserve">      for rural landless labourers</t>
  </si>
  <si>
    <t xml:space="preserve">      a)  Allotment of sites</t>
  </si>
  <si>
    <t xml:space="preserve">      b)  Construction Assistance</t>
  </si>
  <si>
    <t>i)    Rural Housing-provision of House</t>
  </si>
  <si>
    <t>ii)   Urban Housing</t>
  </si>
  <si>
    <t xml:space="preserve">       a) Interest subsidy</t>
  </si>
  <si>
    <t xml:space="preserve">       b) Land acquisition and area</t>
  </si>
  <si>
    <t xml:space="preserve">            development (Plots developed)</t>
  </si>
  <si>
    <t>43.</t>
  </si>
  <si>
    <t>URBAN DEVELOPMENT</t>
  </si>
  <si>
    <r>
      <t xml:space="preserve">I.  </t>
    </r>
    <r>
      <rPr>
        <u val="single"/>
        <sz val="12"/>
        <rFont val="Arial"/>
        <family val="2"/>
      </rPr>
      <t>Financial assistance to Local Bodies</t>
    </r>
  </si>
  <si>
    <t xml:space="preserve">         i)  Shops and market centres</t>
  </si>
  <si>
    <t xml:space="preserve">         ii) Other remunerative schemes</t>
  </si>
  <si>
    <t xml:space="preserve">              viz. Kalyanamandapam,</t>
  </si>
  <si>
    <t xml:space="preserve">              tourist houses etc.</t>
  </si>
  <si>
    <t xml:space="preserve">    b) Non-Remunerative schemes</t>
  </si>
  <si>
    <t xml:space="preserve">         i)  Civic Improvement works</t>
  </si>
  <si>
    <t xml:space="preserve">         ii) Development of parks </t>
  </si>
  <si>
    <t xml:space="preserve">              Municipalities to be benefitted</t>
  </si>
  <si>
    <t xml:space="preserve">         iv) Night Shelters</t>
  </si>
  <si>
    <t xml:space="preserve">    c) Town and Regional Planning</t>
  </si>
  <si>
    <t>44.</t>
  </si>
  <si>
    <t>LABOUR &amp; LABOUR WELFARE</t>
  </si>
  <si>
    <t xml:space="preserve">   i)     Craftsmen Training Institutes</t>
  </si>
  <si>
    <t xml:space="preserve">           b) Intake Capacity</t>
  </si>
  <si>
    <t xml:space="preserve">           d) Out turn</t>
  </si>
  <si>
    <t xml:space="preserve">    ii)   Apprenticeship training</t>
  </si>
  <si>
    <t xml:space="preserve">           a) Training place located</t>
  </si>
  <si>
    <t xml:space="preserve">           b) Training places utilised</t>
  </si>
  <si>
    <t xml:space="preserve">           c) Apprentices trained</t>
  </si>
  <si>
    <t xml:space="preserve">    iii)   No. of Employment exchanges</t>
  </si>
  <si>
    <t xml:space="preserve">    iv)   Employment inforn. Asst. Bureau</t>
  </si>
  <si>
    <t xml:space="preserve">    v)    Labour Welfare</t>
  </si>
  <si>
    <t xml:space="preserve">           a) No. of Labour Welfare Centres</t>
  </si>
  <si>
    <t xml:space="preserve">           b) Bonded Labour</t>
  </si>
  <si>
    <t xml:space="preserve">                Identified</t>
  </si>
  <si>
    <t xml:space="preserve">                Released</t>
  </si>
  <si>
    <t xml:space="preserve">                Rehabilitated</t>
  </si>
  <si>
    <t>45.</t>
  </si>
  <si>
    <t>WELFARE OF BACKWARD CLASSES</t>
  </si>
  <si>
    <t xml:space="preserve">         a) Scholarships/Stipends</t>
  </si>
  <si>
    <t xml:space="preserve">         c) Coaching and allied facilities</t>
  </si>
  <si>
    <t xml:space="preserve">         d) Grant of oppurtunity Cost</t>
  </si>
  <si>
    <t>ii)      Others</t>
  </si>
  <si>
    <t xml:space="preserve">          House sites</t>
  </si>
  <si>
    <t>iii)      Hostels</t>
  </si>
  <si>
    <t xml:space="preserve">          a) Hostels started</t>
  </si>
  <si>
    <t xml:space="preserve">          b) Hostel building constructed</t>
  </si>
  <si>
    <t>46.</t>
  </si>
  <si>
    <t>SOCIAL WELFARE</t>
  </si>
  <si>
    <t>i)      Child Welfare</t>
  </si>
  <si>
    <t xml:space="preserve">         a) I.C.D.S. Units beneficiaries</t>
  </si>
  <si>
    <t xml:space="preserve">              1.  Mothers</t>
  </si>
  <si>
    <t xml:space="preserve">              2.  Children</t>
  </si>
  <si>
    <t>ii)       Women Welfare</t>
  </si>
  <si>
    <t xml:space="preserve">          a) Hostel for working women</t>
  </si>
  <si>
    <t xml:space="preserve">          b) Beneficiaries admitted</t>
  </si>
  <si>
    <t>iii)      Welfare of Handicapped</t>
  </si>
  <si>
    <t xml:space="preserve">          a) Programme for the Blind units</t>
  </si>
  <si>
    <t xml:space="preserve">          b) Programme for deaf-units</t>
  </si>
  <si>
    <t xml:space="preserve">          c) Special school for Blind &amp;</t>
  </si>
  <si>
    <t xml:space="preserve">               Mutes - units</t>
  </si>
  <si>
    <t xml:space="preserve">               Beneficiaries enrolled</t>
  </si>
  <si>
    <t xml:space="preserve">           d) Programme for the mentally</t>
  </si>
  <si>
    <t xml:space="preserve">                Retarded - units</t>
  </si>
  <si>
    <t xml:space="preserve">                 Beneficiaries enrolled</t>
  </si>
  <si>
    <t xml:space="preserve">           e) Schlorships (Beneficiaries)</t>
  </si>
  <si>
    <t>1000 tonnes</t>
  </si>
  <si>
    <t>"</t>
  </si>
  <si>
    <t xml:space="preserve">       Total</t>
  </si>
  <si>
    <t xml:space="preserve">    a) Irrigated</t>
  </si>
  <si>
    <t xml:space="preserve">    b) Unirrigated</t>
  </si>
  <si>
    <t xml:space="preserve">     Total</t>
  </si>
  <si>
    <t>Nos.(Cum)</t>
  </si>
  <si>
    <t>Lakh kgs.</t>
  </si>
  <si>
    <t>lakhs</t>
  </si>
  <si>
    <t>Nos.</t>
  </si>
  <si>
    <t>Ha.</t>
  </si>
  <si>
    <t>Kms</t>
  </si>
  <si>
    <t>Acres</t>
  </si>
  <si>
    <t>Crores</t>
  </si>
  <si>
    <t xml:space="preserve"> -</t>
  </si>
  <si>
    <t>PHYSICAL TARGETS AND ACHIEVEMENT</t>
  </si>
  <si>
    <t>000s</t>
  </si>
  <si>
    <t>Rs. Lakhs</t>
  </si>
  <si>
    <t>Metres(cum)</t>
  </si>
  <si>
    <t>M.Metres(cum)</t>
  </si>
  <si>
    <t>000Kg(cum)</t>
  </si>
  <si>
    <t>000 tonnes</t>
  </si>
  <si>
    <t>Rs.Lakhs(cum)</t>
  </si>
  <si>
    <t>000s(cum)</t>
  </si>
  <si>
    <t>Rs.Lakh</t>
  </si>
  <si>
    <t>Kms.</t>
  </si>
  <si>
    <t>tonnes</t>
  </si>
  <si>
    <t xml:space="preserve"> ---</t>
  </si>
  <si>
    <t xml:space="preserve"> --- </t>
  </si>
  <si>
    <t>ii)     Classes VI-VIII (Age group 11-13)</t>
  </si>
  <si>
    <t>No. of village</t>
  </si>
  <si>
    <t xml:space="preserve">      II. Other Rural Water Supply</t>
  </si>
  <si>
    <t>Persons</t>
  </si>
  <si>
    <t>Trainees</t>
  </si>
  <si>
    <t>No. of</t>
  </si>
  <si>
    <t xml:space="preserve">         v)  Training &amp; Visits</t>
  </si>
  <si>
    <t xml:space="preserve">     f) Financial asst. for sanitation,</t>
  </si>
  <si>
    <t xml:space="preserve">    e) Environmental improvements </t>
  </si>
  <si>
    <t xml:space="preserve">         in urban slums(MNP)</t>
  </si>
  <si>
    <t>WATER SUPPLY</t>
  </si>
  <si>
    <t>Rs. in</t>
  </si>
  <si>
    <t>in lakh</t>
  </si>
  <si>
    <t xml:space="preserve">No. of </t>
  </si>
  <si>
    <t>Municipalities</t>
  </si>
  <si>
    <t xml:space="preserve">       c) Slums upgraded</t>
  </si>
  <si>
    <t xml:space="preserve">          c) Inmates</t>
  </si>
  <si>
    <t>Tenements</t>
  </si>
  <si>
    <t xml:space="preserve"> (5)</t>
  </si>
  <si>
    <t xml:space="preserve"> (6)</t>
  </si>
  <si>
    <t xml:space="preserve"> (7)</t>
  </si>
  <si>
    <t>--</t>
  </si>
  <si>
    <t xml:space="preserve">               i)  General Manager  -1</t>
  </si>
  <si>
    <t xml:space="preserve">               ii)  Functional Manager -2</t>
  </si>
  <si>
    <t xml:space="preserve">               iii) Project Manager - 1</t>
  </si>
  <si>
    <t>iii)  Sub-Market / Rural Market</t>
  </si>
  <si>
    <t>Beneficiaries</t>
  </si>
  <si>
    <t>ii)     Classes XI-XII</t>
  </si>
  <si>
    <t xml:space="preserve"> (4)</t>
  </si>
  <si>
    <t>(8)</t>
  </si>
  <si>
    <t>(9)</t>
  </si>
  <si>
    <t xml:space="preserve">  There is no S.T. in the Union Territory of Pondicherry</t>
  </si>
  <si>
    <t xml:space="preserve">  Programmes are covered under C.S.S. / Central Sector Schemes</t>
  </si>
  <si>
    <t xml:space="preserve">        solid &amp; liquid waste management</t>
  </si>
  <si>
    <t>---</t>
  </si>
  <si>
    <t>'000 tonnes</t>
  </si>
  <si>
    <t>'000 Bales</t>
  </si>
  <si>
    <t>'000 Ha</t>
  </si>
  <si>
    <t>Targets could not be achieved due to judicial intervention</t>
  </si>
  <si>
    <t>(Cum)</t>
  </si>
  <si>
    <t>'000 Ha.</t>
  </si>
  <si>
    <t>Since there is no scope to bring additional area under ground water irrigation the existing area will be stablised</t>
  </si>
  <si>
    <t xml:space="preserve">             Percentage to age groups</t>
  </si>
  <si>
    <t>B.</t>
  </si>
  <si>
    <t xml:space="preserve">      I. Under PMGY programme</t>
  </si>
  <si>
    <t>Fire station 
/ Staff Qtrs.</t>
  </si>
  <si>
    <t>Construction of Fire stations quarters.</t>
  </si>
  <si>
    <t>iv)        Welfare of Destitute and poor</t>
  </si>
  <si>
    <t>ANNEXURE - II</t>
  </si>
  <si>
    <t xml:space="preserve">       d) Shelter for Houseless poor</t>
  </si>
  <si>
    <t>No.of Houses</t>
  </si>
  <si>
    <t xml:space="preserve">       e) Others</t>
  </si>
  <si>
    <t xml:space="preserve"> Ha</t>
  </si>
  <si>
    <t>1:319</t>
  </si>
  <si>
    <t>1:2087</t>
  </si>
  <si>
    <t>Zones</t>
  </si>
  <si>
    <r>
      <t xml:space="preserve">VI.     </t>
    </r>
    <r>
      <rPr>
        <b/>
        <u val="single"/>
        <sz val="12"/>
        <rFont val="Arial"/>
        <family val="2"/>
      </rPr>
      <t>INDUSTRIES</t>
    </r>
  </si>
  <si>
    <r>
      <t xml:space="preserve">VII.     </t>
    </r>
    <r>
      <rPr>
        <b/>
        <u val="single"/>
        <sz val="12"/>
        <rFont val="Arial"/>
        <family val="2"/>
      </rPr>
      <t>TRANSPORT</t>
    </r>
  </si>
  <si>
    <r>
      <t xml:space="preserve">IX.    </t>
    </r>
    <r>
      <rPr>
        <b/>
        <u val="single"/>
        <sz val="12"/>
        <rFont val="Arial"/>
        <family val="2"/>
      </rPr>
      <t>SOCIAL &amp; COMMUNITY SERVICES</t>
    </r>
  </si>
  <si>
    <r>
      <t xml:space="preserve">III.   </t>
    </r>
    <r>
      <rPr>
        <b/>
        <u val="single"/>
        <sz val="12"/>
        <rFont val="Arial"/>
        <family val="2"/>
      </rPr>
      <t>CO-OPERATION</t>
    </r>
  </si>
  <si>
    <r>
      <t xml:space="preserve">IV.   </t>
    </r>
    <r>
      <rPr>
        <b/>
        <u val="single"/>
        <sz val="12"/>
        <rFont val="Arial"/>
        <family val="2"/>
      </rPr>
      <t>IRRIGATION AND FLOOD CONTROL</t>
    </r>
  </si>
  <si>
    <r>
      <t xml:space="preserve">V.    </t>
    </r>
    <r>
      <rPr>
        <b/>
        <u val="single"/>
        <sz val="12"/>
        <rFont val="Arial"/>
        <family val="2"/>
      </rPr>
      <t>POWER</t>
    </r>
  </si>
  <si>
    <t xml:space="preserve">           a) Registration</t>
  </si>
  <si>
    <r>
      <t xml:space="preserve">II.     </t>
    </r>
    <r>
      <rPr>
        <b/>
        <u val="single"/>
        <sz val="12"/>
        <rFont val="Arial"/>
        <family val="2"/>
      </rPr>
      <t>RURAL DEVELOPMENT</t>
    </r>
  </si>
  <si>
    <t>DRAFT ELEVENTH FIVE YEAR PLAN (2007-12) AND ANNUAL PLAN (2007-08)</t>
  </si>
  <si>
    <t>Tenth Plan Target</t>
  </si>
  <si>
    <t>Annual Plan  (2002-03 to 
2005-06) 
Actual Achievement</t>
  </si>
  <si>
    <t>Tenth Plan 
2002-07
Anticipated Achievement (Col. 4 + 5)</t>
  </si>
  <si>
    <t>Eleventh Five Year Plan 
(2007-12)</t>
  </si>
  <si>
    <t>Eleventh Plan 
(2007-12)
Target</t>
  </si>
  <si>
    <t>Annual Plan 
2007-08
Target</t>
  </si>
  <si>
    <t>(0)</t>
  </si>
  <si>
    <t xml:space="preserve">           a) No. of Industrial Training Institutes</t>
  </si>
  <si>
    <t>Annual Plan 
2006-07
Anticipated Achievement</t>
  </si>
  <si>
    <t>Institute</t>
  </si>
  <si>
    <t xml:space="preserve">           c) No. of persons undergoing training</t>
  </si>
  <si>
    <t>No. of Trainees</t>
  </si>
  <si>
    <t xml:space="preserve">         b) Text books, Stationeries and clothes</t>
  </si>
  <si>
    <t xml:space="preserve">   i)    Pre-matric Education incentives</t>
  </si>
  <si>
    <t>Hindu Religious Institution</t>
  </si>
  <si>
    <t>ii)   Orukala Pooja Scheme</t>
  </si>
  <si>
    <t>iii)   Assistance to retiring temple employees</t>
  </si>
  <si>
    <t>Civil Supplies</t>
  </si>
  <si>
    <t>No. of families</t>
  </si>
  <si>
    <t>All the families are being covered under PDS</t>
  </si>
  <si>
    <t xml:space="preserve">  Percentage to age groups</t>
  </si>
  <si>
    <t>Nil</t>
  </si>
  <si>
    <t>Discontinued during Tenth Plan</t>
  </si>
  <si>
    <t>i)     No. of Participants (age group 15-35)</t>
  </si>
  <si>
    <t>iv)    Higher Secondary Classes XI-XII</t>
  </si>
  <si>
    <t>i)   Expansion &amp; Strengthening of PDS</t>
  </si>
  <si>
    <t>Directorate of Accounts &amp; Treasuries</t>
  </si>
  <si>
    <t>Rationalisation of Directorate of Accounts &amp; Treasuries</t>
  </si>
  <si>
    <t>Maintenance of existing posts, computers and printers</t>
  </si>
  <si>
    <t>Purchase of computers, maintenacne of existing posts, computers &amp; printers</t>
  </si>
  <si>
    <t>Creation of posts, maintenance of existing posts, computer and printers</t>
  </si>
  <si>
    <t>Creation of posts, purchase of computers, maintenance of existing posts, computers &amp; printers in the existing scheme and to setting up 
of 5 new 
schemes.</t>
  </si>
  <si>
    <t>3.      Reimbursement of Sales Tax on HSD oil 
         procured for fishing activities</t>
  </si>
  <si>
    <t>Kilo ltrs.</t>
  </si>
  <si>
    <t xml:space="preserve">       a) Marine</t>
  </si>
  <si>
    <t>4.      Brackish area to be developed for prawn   
         culture</t>
  </si>
  <si>
    <t>5.      Motorised country crafts(OBM)</t>
  </si>
  <si>
    <t>6.      Country crafts &amp; tackles</t>
  </si>
  <si>
    <t>7.      Subsidy for purchase of auto goods carrier  
         /mini lorry/mini truck/ insulated fish van</t>
  </si>
  <si>
    <t>8.      Training Programme</t>
  </si>
  <si>
    <t>9.      FCS/PSFCF/KHCMU to be assisted</t>
  </si>
  <si>
    <t>10.    Value of subsidised fishery requisites 
         supplied to fishermen</t>
  </si>
  <si>
    <t>11.    Area to be covered for fresh water 
         aquaculture</t>
  </si>
  <si>
    <t>12.   Fishermen families to be benefitted</t>
  </si>
  <si>
    <t xml:space="preserve">       during lean season every year</t>
  </si>
  <si>
    <t>13.    Fishermen families to be benefited during 
        the period of ban on fishing every year</t>
  </si>
  <si>
    <t>14.    Subsidy for purchase of mopeds with 
         insulated icebox</t>
  </si>
  <si>
    <t>15.    Meritorius fishermen students to be 
         awarded</t>
  </si>
  <si>
    <t>16.   No. of fisherfolk to be granted with 
        old age pension</t>
  </si>
  <si>
    <t>17.   Fishermen to be assisted under SCRF</t>
  </si>
  <si>
    <t xml:space="preserve"> --</t>
  </si>
  <si>
    <t xml:space="preserve">    d) Integrated urban development programme</t>
  </si>
  <si>
    <t>No. of habitations</t>
  </si>
  <si>
    <t>6 zones</t>
  </si>
  <si>
    <t xml:space="preserve">Marketing &amp; Publicity </t>
  </si>
  <si>
    <t>Motivation of entrepreneurs to start industries and fiscal assistance to industries</t>
  </si>
  <si>
    <t>Training</t>
  </si>
  <si>
    <t>Fiscal assistance to Industries</t>
  </si>
  <si>
    <t>Share capital/ Grant-in-aid assitance to PDL units</t>
  </si>
  <si>
    <t>Grant-in-aid</t>
  </si>
  <si>
    <t>Share capital /Grant-in-aid assitance for setting up of new PDL units at Karaikal</t>
  </si>
  <si>
    <t>Share capital/ Grant-in-aid assitance to PIPDIC</t>
  </si>
  <si>
    <t>Share capital /Grant-in-aid assitance for IT park, Electronic park, 
SEZ, Puducherry &amp; Growth Centre, Puducherry *Karaikal</t>
  </si>
  <si>
    <t>Share capital/ Grant-in-aid assitance to PTC</t>
  </si>
  <si>
    <t>Share capital /Grant-in-aid assitance for working capital, VRS and modernization</t>
  </si>
  <si>
    <t>Share capital/ Grant-in-aid assitance to Swedeshee-Bharathee Textile Mills Ltd.</t>
  </si>
  <si>
    <t>Share capital /Grant-in-aid assitance for working capital and modernization</t>
  </si>
  <si>
    <t>Incentives for pollution control equipments and energy savings devices</t>
  </si>
  <si>
    <t>Land Acquisition and site development for IID</t>
  </si>
  <si>
    <t>Site Development for IT Park and Growth centre at Polagam</t>
  </si>
  <si>
    <t>Package-I for Phase IA works of Growth centre have been completed. Phase I works of IT park have been completed.</t>
  </si>
  <si>
    <t>Land acquistion process have been initiated. Notifications were issued.</t>
  </si>
  <si>
    <t>Package-II for Phase IA works of Growth Centre will be taken up. Phase II works of IT Park will be taken up.</t>
  </si>
  <si>
    <t>Land acquisition process for SEZ will be completed</t>
  </si>
  <si>
    <t>1:449</t>
  </si>
  <si>
    <t>1:433</t>
  </si>
  <si>
    <t>1:430</t>
  </si>
  <si>
    <t>1:431</t>
  </si>
  <si>
    <t>1:191</t>
  </si>
  <si>
    <t>1:2085</t>
  </si>
  <si>
    <t>1:1914</t>
  </si>
  <si>
    <t>1:1900</t>
  </si>
  <si>
    <t>1:910</t>
  </si>
  <si>
    <t>Lakh</t>
  </si>
  <si>
    <t>xii)   Mobile Veterinary dispensary</t>
  </si>
  <si>
    <t>xiii)  Upgradation of 10 key village unit into MVD</t>
  </si>
  <si>
    <t>xiv)  Clinical lab</t>
  </si>
  <si>
    <t>xv)   Heifer Calves</t>
  </si>
  <si>
    <t>xvi)  Milch animals</t>
  </si>
  <si>
    <t>xvii) Infertility camps</t>
  </si>
  <si>
    <t>xviii) Key village units</t>
  </si>
  <si>
    <t>xix)  Establishment of Technical Training Inst.</t>
  </si>
  <si>
    <t>xx)   Mobile artifical insemination unit</t>
  </si>
  <si>
    <t>xxi)  Cattle shed</t>
  </si>
  <si>
    <t>xxii) Dairy unit for unemployed</t>
  </si>
  <si>
    <t>units</t>
  </si>
  <si>
    <t>xxv) Setting up of Broiler farm</t>
  </si>
  <si>
    <t>xxvi) Feed mixing plant</t>
  </si>
  <si>
    <t>xxvii) Chicken &amp; meat plant</t>
  </si>
  <si>
    <t>vii)  Intensive Sheep Development Project</t>
  </si>
  <si>
    <t>viii) Goat rearing</t>
  </si>
  <si>
    <t>xxiii) Setting up of Japanese quail (1000 bird)</t>
  </si>
  <si>
    <t>xxiv) Setting up of Rabbit unit (7+3)</t>
  </si>
  <si>
    <t xml:space="preserve">               No. of women trainees</t>
  </si>
  <si>
    <t>I.</t>
  </si>
  <si>
    <t>AGRICULTURE AND ALLIED ACTIVITIES</t>
  </si>
  <si>
    <t>1</t>
  </si>
  <si>
    <t>Production of Food Grains</t>
  </si>
  <si>
    <t>i)  Rice</t>
  </si>
  <si>
    <t>ii)  Bajra</t>
  </si>
  <si>
    <t>iii)  Ragi</t>
  </si>
  <si>
    <t>iv)  Pulses</t>
  </si>
  <si>
    <t>Total Foodgrains</t>
  </si>
  <si>
    <t>Tenth Five Year Plan (2002-07)</t>
  </si>
  <si>
    <t xml:space="preserve">      Total </t>
  </si>
  <si>
    <t xml:space="preserve">      Area under High Yielding varieties</t>
  </si>
  <si>
    <t xml:space="preserve">ii)   Bajra - Total area cropped </t>
  </si>
  <si>
    <t>iii) Ragi - Total area cropped</t>
  </si>
  <si>
    <t>Cropped Area (Cumulative)</t>
  </si>
  <si>
    <t xml:space="preserve">           ii) Gross</t>
  </si>
  <si>
    <t xml:space="preserve">           i)  Net</t>
  </si>
  <si>
    <t>000 hects.</t>
  </si>
  <si>
    <t>10</t>
  </si>
  <si>
    <t>ii)   Rural godown</t>
  </si>
  <si>
    <t>iv)   Farmers Market</t>
  </si>
  <si>
    <t>iii)  Development of cultivable waste land and old 
     fallow land for productive use</t>
  </si>
  <si>
    <t>11</t>
  </si>
  <si>
    <t>12</t>
  </si>
  <si>
    <t>13</t>
  </si>
  <si>
    <t>14</t>
  </si>
  <si>
    <t>15</t>
  </si>
  <si>
    <t xml:space="preserve">           a) Financial assistance to </t>
  </si>
  <si>
    <t xml:space="preserve">               Women (Beneficiaries)</t>
  </si>
  <si>
    <t xml:space="preserve">               Child (Beneficiaries)</t>
  </si>
  <si>
    <t xml:space="preserve">             b) Old Age Pension Beneficiaries</t>
  </si>
  <si>
    <t xml:space="preserve">       iiii)   HT lines</t>
  </si>
  <si>
    <t xml:space="preserve">       i)     Transformer energised</t>
  </si>
  <si>
    <t xml:space="preserve">       ii)    Transformer enhanced</t>
  </si>
  <si>
    <t xml:space="preserve">       iv)    LT lines</t>
  </si>
  <si>
    <t xml:space="preserve">       v)     Strengthening of HT line</t>
  </si>
  <si>
    <t xml:space="preserve">       vi)    Strengthening of LT line</t>
  </si>
  <si>
    <t xml:space="preserve">       vii)   HT Industrial service</t>
  </si>
  <si>
    <t xml:space="preserve">       viii)  LT Industrial service</t>
  </si>
  <si>
    <t xml:space="preserve">       ix)   Agricultural service</t>
  </si>
  <si>
    <t xml:space="preserve">       x)    Domestic service</t>
  </si>
  <si>
    <t xml:space="preserve">       xi)   Commercial service</t>
  </si>
  <si>
    <t xml:space="preserve">SC </t>
  </si>
  <si>
    <t xml:space="preserve">Total </t>
  </si>
  <si>
    <t xml:space="preserve">       xiv)   Underground cable laid                  HT</t>
  </si>
  <si>
    <t xml:space="preserve">       xv)    Underground cable laid                  LT</t>
  </si>
  <si>
    <t xml:space="preserve">       xvi)   Conversion of overhead services into 
               underground cable system</t>
  </si>
  <si>
    <t xml:space="preserve">       xvii)  Conversion of overhead ST lights into 
               underground cable system</t>
  </si>
  <si>
    <t xml:space="preserve">       xviii) Erection of 11 KV transformer</t>
  </si>
  <si>
    <t xml:space="preserve">       xix)  Enhancement of 11 KV transformer</t>
  </si>
  <si>
    <t>1:1.91</t>
  </si>
  <si>
    <t>1:2.25</t>
  </si>
  <si>
    <t>1:2</t>
  </si>
  <si>
    <t>vii)     Training of Auxillary Nurse Midwife</t>
  </si>
  <si>
    <t>ix)       Maternity and Child Welfare Centres</t>
  </si>
  <si>
    <t xml:space="preserve">            iii) Grant of subsidy for construction of</t>
  </si>
  <si>
    <t xml:space="preserve">                 low costs dwelling units</t>
  </si>
  <si>
    <t xml:space="preserve">           i) Construction of quarters for Govt. Servants            </t>
  </si>
  <si>
    <t xml:space="preserve">           ii) Construction of Fire Station &amp; Quarters
                for Fire Service personnel</t>
  </si>
  <si>
    <t xml:space="preserve">        a) Social Forestry - seedling distribution</t>
  </si>
  <si>
    <t xml:space="preserve">        b) Farm Forestry - sapling distribution</t>
  </si>
  <si>
    <t>vi)    Production of some selected forest products</t>
  </si>
  <si>
    <t>i)     Plantation of quick growing species</t>
  </si>
  <si>
    <t>ii)    Economics &amp; Commercial Plantation</t>
  </si>
  <si>
    <t>Nos. in lakhs</t>
  </si>
  <si>
    <t>Ha</t>
  </si>
  <si>
    <t xml:space="preserve">        c) Plantation of trees on tank bunds, </t>
  </si>
  <si>
    <t xml:space="preserve">            roads &amp; channels,etc</t>
  </si>
  <si>
    <t>d)   Area covered by litigation in courts</t>
  </si>
  <si>
    <t>2 Lakhs</t>
  </si>
  <si>
    <t>3.26 Lakhs</t>
  </si>
  <si>
    <t>4.5 lakhs</t>
  </si>
  <si>
    <t>9 zones</t>
  </si>
  <si>
    <t xml:space="preserve">         iii) Installation of electrical creamatorium</t>
  </si>
  <si>
    <t xml:space="preserve">        and economic Development Programme</t>
  </si>
  <si>
    <t xml:space="preserve">           c) Sponsoring</t>
  </si>
  <si>
    <t xml:space="preserve">           b) Renewals</t>
  </si>
  <si>
    <t xml:space="preserve">               Programme for the Ortho-paedically</t>
  </si>
  <si>
    <t xml:space="preserve">               handicapped-units</t>
  </si>
  <si>
    <t xml:space="preserve">            f) Supply of prosthetic aids (Beneficiaries)</t>
  </si>
  <si>
    <t>Construction works for 3 nos. of 2000 sqm. Pond</t>
  </si>
  <si>
    <t>i)     Development of Non-Conventional 
       Sources of Energy</t>
  </si>
  <si>
    <t>A trial run of the Power plant was conducted and an output of 12.5 kWe was successfully demonstrated</t>
  </si>
  <si>
    <t>Re-establishment of the Pond was completed. The output was increased to 13.17 kW by iterating the level of methylene Chloride in the vapouriser and suitably balancing the electricity circuit.</t>
  </si>
  <si>
    <t>A revised project report has been prepared and submitted to Planning Commission, New Delhi with the approval of the Chairman, PESPPPS. The Planning Commission has conveyed its approval in principle for the revised project report</t>
  </si>
  <si>
    <t>Preliminary works and construction of First 2000 sqm pond. Sinking of new bore well for 2000 sqm pond. Modification of the ORC control panel.Construction of Condenser water storage tank. Completion of 3rd pond works, interlinking of 1st and 2nd ponds</t>
  </si>
  <si>
    <t>Maintenance of existing 500 sqm pilot solar pond. Provision of R &amp;D facilities to the laboratory. Design and installation of control panel distribution system.</t>
  </si>
  <si>
    <t>No. of 
Trainees</t>
  </si>
  <si>
    <t>No bonded labour has been identified in the Union Territory of Puducherry</t>
  </si>
  <si>
    <t>Community Development</t>
  </si>
  <si>
    <t>RF - 220 groups 
Subsidy - 29 groups</t>
  </si>
  <si>
    <t>RF - 220 
Subsidy - 29 groups</t>
  </si>
  <si>
    <t>Setting up of Trainning Centre, marketing Agency and marketing complex
500 groups - RF
400 groups - subsidy</t>
  </si>
  <si>
    <t>Setting up of Trainning Centre, marketing Agency and marketing complex
100 groups - RF
80 groups - subsidy</t>
  </si>
  <si>
    <t>IT related activities</t>
  </si>
  <si>
    <t>Purchase of computers</t>
  </si>
  <si>
    <t>Purchase of computers and construction of building for DRD and DRDA, IEC activities</t>
  </si>
  <si>
    <t>IEC activities</t>
  </si>
  <si>
    <t>a)   Swarnajayanti Gram Swarozgar Yojana (SGSY)</t>
  </si>
  <si>
    <t>b)  DRDA administration</t>
  </si>
  <si>
    <t>c)  Total Sanitation Campaign Programme</t>
  </si>
  <si>
    <t>100 toilets in IAY houses</t>
  </si>
  <si>
    <t xml:space="preserve">           iv)  Housing Assistance to BPL families                   
                (PMGY)</t>
  </si>
  <si>
    <t>No.</t>
  </si>
  <si>
    <t>Preparation of 
Dev. / Regional Plans and CDP</t>
  </si>
  <si>
    <t>Regional Plans and Heritage Dev. Plans. One time regulation submitted to Govt. for approval. Rev. to CDP existing land use may for Yanam was digtalised and updated</t>
  </si>
  <si>
    <t>Regional Plans and Heritage Dev. Plans. One time regulation submitted to Govt. for approval. Rev. to CDP existing land use may for Yanam was digtalised and updated.</t>
  </si>
  <si>
    <t>Regional Plans and Heritage Dev. Plans. One time regulation submitted to Govt. for approval. Rev. to CDP existing land use may for Yanam was digtalised and updated. Preparation of CDP under JNNURV and National Urban Information system.</t>
  </si>
  <si>
    <t>Prepataion of CDP. 
Perspective plan implementation of NUIS. Digitalization of Development Plans. Detailed Dev. Plans for Thirunallur Temple Town</t>
  </si>
  <si>
    <t>Improvement of road network, by-pass roads and Traffic signals</t>
  </si>
  <si>
    <t>Installation of Traffic signals at various junctions and improvement to important roads. A probable alignment for 2nd by-pass road connecting Nonakuppam with JIPMER to length of 9.60 km identified and forwarded to the Govt.</t>
  </si>
  <si>
    <t>Installation of Traffic signals at various junctions and improvement to important roads. A probable alignment for 2nd by-pass road connecting Nonakuppam with JIPMER to length of 9.60 km identified and forwarded to the Govt. Construction of Bus Shelter at Yanam. Improvement of Truck Terminal area roads at Mettupalayam.</t>
  </si>
  <si>
    <t>Improvement to truck terminal, major roads and link roads. Providing Traffic signals and roads side furnitures.</t>
  </si>
  <si>
    <t>h)  Captial Development project</t>
  </si>
  <si>
    <t>Construction of Offie / shopping complex. Development of Parks &amp; Improvement of important roads etc.</t>
  </si>
  <si>
    <t>Improvement to Bus stand. Night Shelter in front of MH. Grant of improvement of Asia Urbs construction of prepaid auto/taxi stand counter and improvement of roads</t>
  </si>
  <si>
    <t>Improvement of roads. Construction of shopping complex and beautification of city.</t>
  </si>
  <si>
    <t>200</t>
  </si>
  <si>
    <t>Devl. of plots</t>
  </si>
  <si>
    <t>Target depends upon area to be acquired</t>
  </si>
  <si>
    <t>Constn. of 170 EWS / LIG flats. Dev. of  EWS/LIG plots</t>
  </si>
  <si>
    <t>Constn. of  LIG/MIG/HIG flats</t>
  </si>
  <si>
    <t>No. of beneficiaries</t>
  </si>
  <si>
    <t>Houses - 1070
Toilet Block - 5</t>
  </si>
  <si>
    <t xml:space="preserve">           v)  Housing Assistance to BPL families 
               (IAY)               </t>
  </si>
  <si>
    <t xml:space="preserve">    g) Plan for Traffic and Transportation 
       Improvement and management measures in 
       Urban areas</t>
  </si>
  <si>
    <t>i)   Financial Assistance to temples for renovation
    &amp; special repair works</t>
  </si>
  <si>
    <t>17.</t>
  </si>
  <si>
    <t>18.</t>
  </si>
  <si>
    <t>Tenenments - 750</t>
  </si>
  <si>
    <t>Tenenments - 1500</t>
  </si>
  <si>
    <t>Tenenments - 30</t>
  </si>
  <si>
    <t>a)   Major Oilseeds</t>
  </si>
  <si>
    <t xml:space="preserve">       b) Inland</t>
  </si>
  <si>
    <t xml:space="preserve">       xii)  One hut one Bulb service                  OC </t>
  </si>
  <si>
    <t xml:space="preserve">       xiii)  Street lights                                    OC</t>
  </si>
  <si>
    <t xml:space="preserve"> </t>
  </si>
  <si>
    <t>iii) Dev. of Plots for EWS</t>
  </si>
  <si>
    <t>iv)  Construction of tenements for slum dwellers</t>
  </si>
  <si>
    <t>v)   Constn. Of LIG flats</t>
  </si>
  <si>
    <t>vi)  Imparting training to skilled and skilled labourers</t>
  </si>
  <si>
    <t>vii) Financial assistance to BPL families</t>
  </si>
  <si>
    <t>viii) Financial assistance to BPL families</t>
  </si>
  <si>
    <t>ix)  State share to 'VAMVAY' scheme</t>
  </si>
  <si>
    <t>There is no separate home for Deaf and Blind and are covered under the scheme 
"Special School for Blind and Mute"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</si>
</sst>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0.000;[Red]0.000"/>
    <numFmt numFmtId="173" formatCode="0;[Red]0"/>
    <numFmt numFmtId="174" formatCode="#,##0;[Red]#,##0"/>
    <numFmt numFmtId="175" formatCode="0.00;[Red]0.00"/>
    <numFmt numFmtId="176" formatCode="0.0000;[Red]0.0000"/>
    <numFmt numFmtId="177" formatCode="0.000"/>
    <numFmt numFmtId="178" formatCode="0.0;[Red]0.0"/>
    <numFmt numFmtId="179" formatCode="0.00000;[Red]0.00000"/>
    <numFmt numFmtId="180" formatCode="0.0"/>
    <numFmt numFmtId="181" formatCode="0.0000"/>
    <numFmt numFmtId="182" formatCode="0.00000"/>
    <numFmt numFmtId="183" formatCode="0.000000;[Red]0.000000"/>
    <numFmt numFmtId="184" formatCode="0.0000000;[Red]0.0000000"/>
    <numFmt numFmtId="185" formatCode="0.00000000;[Red]0.00000000"/>
    <numFmt numFmtId="186" formatCode="_(* #,##0.000_);_(* \(#,##0.000\);_(* &quot;-&quot;??_);_(@_)"/>
    <numFmt numFmtId="187" formatCode="_(* #,##0.0000_);_(* \(#,##0.0000\);_(* &quot;-&quot;??_);_(@_)"/>
    <numFmt numFmtId="188" formatCode="_(* #,##0.00000_);_(* \(#,##0.00000\);_(* &quot;-&quot;??_);_(@_)"/>
  </numFmts>
  <fonts count="8">
    <font>
      <sz val="12"/>
      <name val="Arial"/>
      <family val="0"/>
    </font>
    <font>
      <b/>
      <sz val="12"/>
      <name val="Arial"/>
      <family val="2"/>
    </font>
    <font>
      <u val="single"/>
      <sz val="9"/>
      <color indexed="12"/>
      <name val="Arial"/>
      <family val="0"/>
    </font>
    <font>
      <u val="single"/>
      <sz val="9"/>
      <color indexed="36"/>
      <name val="Arial"/>
      <family val="0"/>
    </font>
    <font>
      <b/>
      <u val="single"/>
      <sz val="12"/>
      <name val="Arial"/>
      <family val="2"/>
    </font>
    <font>
      <u val="single"/>
      <sz val="12"/>
      <name val="Arial"/>
      <family val="2"/>
    </font>
    <font>
      <i/>
      <sz val="12"/>
      <name val="Arial"/>
      <family val="2"/>
    </font>
    <font>
      <sz val="11"/>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Border="1" applyAlignment="1">
      <alignment/>
    </xf>
    <xf numFmtId="0" fontId="6" fillId="0" borderId="0" xfId="0" applyFont="1"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6" fillId="0" borderId="0" xfId="0" applyFont="1" applyBorder="1" applyAlignment="1">
      <alignment horizontal="center"/>
    </xf>
    <xf numFmtId="0" fontId="0" fillId="0" borderId="0" xfId="0" applyBorder="1" applyAlignment="1">
      <alignment horizontal="center" vertical="top"/>
    </xf>
    <xf numFmtId="0" fontId="0" fillId="0" borderId="0" xfId="0" applyBorder="1" applyAlignment="1" quotePrefix="1">
      <alignment horizontal="center"/>
    </xf>
    <xf numFmtId="0" fontId="0" fillId="0" borderId="0" xfId="0" applyBorder="1" applyAlignment="1" quotePrefix="1">
      <alignment horizontal="center" wrapText="1"/>
    </xf>
    <xf numFmtId="0" fontId="0" fillId="0" borderId="0" xfId="0" applyBorder="1" applyAlignment="1">
      <alignment/>
    </xf>
    <xf numFmtId="0" fontId="7" fillId="0" borderId="0" xfId="0" applyFont="1" applyBorder="1" applyAlignment="1">
      <alignment horizontal="center"/>
    </xf>
    <xf numFmtId="0" fontId="0" fillId="0" borderId="0" xfId="0" applyBorder="1" applyAlignment="1">
      <alignment horizontal="right"/>
    </xf>
    <xf numFmtId="0" fontId="0" fillId="0" borderId="0" xfId="0" applyFont="1" applyBorder="1" applyAlignment="1">
      <alignment horizontal="left"/>
    </xf>
    <xf numFmtId="172" fontId="0" fillId="0" borderId="0" xfId="0" applyNumberFormat="1" applyBorder="1" applyAlignment="1">
      <alignment horizontal="right"/>
    </xf>
    <xf numFmtId="172" fontId="0" fillId="0" borderId="0" xfId="0" applyNumberFormat="1" applyFont="1" applyBorder="1" applyAlignment="1">
      <alignment horizontal="right"/>
    </xf>
    <xf numFmtId="173" fontId="0" fillId="0" borderId="0" xfId="0" applyNumberFormat="1" applyFont="1" applyBorder="1" applyAlignment="1">
      <alignment horizontal="right"/>
    </xf>
    <xf numFmtId="173" fontId="0" fillId="0" borderId="0" xfId="0" applyNumberFormat="1" applyBorder="1" applyAlignment="1">
      <alignment horizontal="right"/>
    </xf>
    <xf numFmtId="175" fontId="0" fillId="0" borderId="0" xfId="0" applyNumberFormat="1" applyBorder="1" applyAlignment="1">
      <alignment horizontal="right"/>
    </xf>
    <xf numFmtId="172" fontId="1" fillId="0" borderId="1" xfId="0" applyNumberFormat="1" applyFont="1" applyBorder="1" applyAlignment="1">
      <alignment horizontal="center"/>
    </xf>
    <xf numFmtId="0" fontId="0" fillId="0" borderId="0" xfId="0" applyFont="1" applyBorder="1" applyAlignment="1">
      <alignment horizontal="center" vertical="top"/>
    </xf>
    <xf numFmtId="0" fontId="0" fillId="0" borderId="0" xfId="0" applyFill="1" applyBorder="1" applyAlignment="1">
      <alignment/>
    </xf>
    <xf numFmtId="0" fontId="0" fillId="0" borderId="0" xfId="0" applyBorder="1" applyAlignment="1">
      <alignment horizontal="left" vertical="top" wrapText="1"/>
    </xf>
    <xf numFmtId="173" fontId="0" fillId="0" borderId="0" xfId="0" applyNumberFormat="1" applyBorder="1" applyAlignment="1">
      <alignment/>
    </xf>
    <xf numFmtId="172" fontId="0" fillId="0" borderId="0" xfId="0" applyNumberFormat="1" applyBorder="1" applyAlignment="1">
      <alignment/>
    </xf>
    <xf numFmtId="0" fontId="0" fillId="0" borderId="0" xfId="0" applyFont="1" applyBorder="1" applyAlignment="1">
      <alignment vertical="top"/>
    </xf>
    <xf numFmtId="49" fontId="0" fillId="0" borderId="0" xfId="0" applyNumberFormat="1" applyBorder="1" applyAlignment="1">
      <alignment horizontal="center"/>
    </xf>
    <xf numFmtId="0" fontId="1" fillId="0" borderId="0" xfId="0" applyFont="1" applyBorder="1" applyAlignment="1">
      <alignment horizontal="center"/>
    </xf>
    <xf numFmtId="0" fontId="4" fillId="0" borderId="0" xfId="0" applyFont="1" applyBorder="1" applyAlignment="1">
      <alignment/>
    </xf>
    <xf numFmtId="172" fontId="0" fillId="0" borderId="0" xfId="0" applyNumberFormat="1" applyFill="1" applyBorder="1" applyAlignment="1">
      <alignment horizontal="right"/>
    </xf>
    <xf numFmtId="172" fontId="0" fillId="0" borderId="0" xfId="0" applyNumberFormat="1" applyFont="1" applyBorder="1" applyAlignment="1">
      <alignment/>
    </xf>
    <xf numFmtId="49" fontId="0" fillId="0" borderId="0" xfId="0" applyNumberFormat="1" applyFont="1" applyBorder="1" applyAlignment="1">
      <alignment wrapText="1"/>
    </xf>
    <xf numFmtId="0" fontId="0" fillId="0" borderId="0" xfId="0" applyFont="1" applyBorder="1" applyAlignment="1">
      <alignment wrapText="1"/>
    </xf>
    <xf numFmtId="0" fontId="4" fillId="0" borderId="0" xfId="0" applyFont="1" applyBorder="1" applyAlignment="1">
      <alignment wrapText="1"/>
    </xf>
    <xf numFmtId="173" fontId="0" fillId="0" borderId="0" xfId="0" applyNumberFormat="1" applyFont="1" applyBorder="1" applyAlignment="1">
      <alignment/>
    </xf>
    <xf numFmtId="0" fontId="0" fillId="0" borderId="0" xfId="0" applyFont="1" applyFill="1" applyBorder="1" applyAlignment="1">
      <alignment/>
    </xf>
    <xf numFmtId="172" fontId="0" fillId="0" borderId="0" xfId="0" applyNumberFormat="1" applyBorder="1" applyAlignment="1">
      <alignment horizontal="center"/>
    </xf>
    <xf numFmtId="0" fontId="0" fillId="0" borderId="0" xfId="0" applyBorder="1" applyAlignment="1">
      <alignment horizontal="justify" vertical="top"/>
    </xf>
    <xf numFmtId="172" fontId="0" fillId="0" borderId="0" xfId="0" applyNumberFormat="1" applyBorder="1" applyAlignment="1">
      <alignment/>
    </xf>
    <xf numFmtId="0" fontId="0" fillId="0" borderId="0" xfId="0" applyBorder="1" applyAlignment="1" quotePrefix="1">
      <alignment horizontal="left"/>
    </xf>
    <xf numFmtId="49" fontId="0" fillId="0" borderId="0" xfId="0" applyNumberFormat="1" applyBorder="1" applyAlignment="1">
      <alignment horizontal="center" vertical="top"/>
    </xf>
    <xf numFmtId="0" fontId="0" fillId="0" borderId="0" xfId="0" applyBorder="1" applyAlignment="1">
      <alignment vertical="top"/>
    </xf>
    <xf numFmtId="175" fontId="0" fillId="0" borderId="0" xfId="0" applyNumberFormat="1" applyBorder="1" applyAlignment="1">
      <alignment/>
    </xf>
    <xf numFmtId="172" fontId="0" fillId="0" borderId="0" xfId="0" applyNumberFormat="1" applyBorder="1" applyAlignment="1">
      <alignment vertical="top"/>
    </xf>
    <xf numFmtId="172" fontId="0" fillId="0" borderId="0" xfId="0" applyNumberFormat="1" applyBorder="1" applyAlignment="1" quotePrefix="1">
      <alignment horizontal="right"/>
    </xf>
    <xf numFmtId="0" fontId="1" fillId="0" borderId="0" xfId="0" applyFont="1" applyBorder="1" applyAlignment="1">
      <alignment/>
    </xf>
    <xf numFmtId="0" fontId="0" fillId="0" borderId="0" xfId="0" applyFont="1" applyBorder="1" applyAlignment="1" quotePrefix="1">
      <alignment horizontal="left"/>
    </xf>
    <xf numFmtId="172" fontId="1" fillId="0" borderId="0" xfId="0" applyNumberFormat="1" applyFont="1" applyBorder="1" applyAlignment="1">
      <alignment horizontal="right"/>
    </xf>
    <xf numFmtId="172" fontId="1" fillId="0" borderId="1" xfId="0" applyNumberFormat="1" applyFont="1" applyBorder="1" applyAlignment="1">
      <alignment horizontal="center" vertical="center" wrapText="1"/>
    </xf>
    <xf numFmtId="0" fontId="0" fillId="0" borderId="0" xfId="0" applyBorder="1" applyAlignment="1">
      <alignment vertical="top" wrapText="1"/>
    </xf>
    <xf numFmtId="49" fontId="1" fillId="0" borderId="1" xfId="0" applyNumberFormat="1" applyFont="1" applyBorder="1" applyAlignment="1">
      <alignment horizontal="center"/>
    </xf>
    <xf numFmtId="0" fontId="1" fillId="0" borderId="1" xfId="0" applyFont="1" applyBorder="1" applyAlignment="1" quotePrefix="1">
      <alignment horizontal="center"/>
    </xf>
    <xf numFmtId="172" fontId="1" fillId="0" borderId="1" xfId="0" applyNumberFormat="1" applyFont="1" applyBorder="1" applyAlignment="1" quotePrefix="1">
      <alignment horizontal="center"/>
    </xf>
    <xf numFmtId="172" fontId="0" fillId="0" borderId="0" xfId="0" applyNumberFormat="1" applyBorder="1" applyAlignment="1">
      <alignment horizontal="left" vertical="top" wrapText="1"/>
    </xf>
    <xf numFmtId="0" fontId="0" fillId="0" borderId="0" xfId="0" applyBorder="1" applyAlignment="1" quotePrefix="1">
      <alignment horizontal="right"/>
    </xf>
    <xf numFmtId="172" fontId="0" fillId="0" borderId="0" xfId="0" applyNumberFormat="1" applyFill="1" applyBorder="1" applyAlignment="1">
      <alignment/>
    </xf>
    <xf numFmtId="0" fontId="0" fillId="0" borderId="0" xfId="0" applyFont="1" applyBorder="1" applyAlignment="1" quotePrefix="1">
      <alignment horizontal="right"/>
    </xf>
    <xf numFmtId="175" fontId="0" fillId="0" borderId="0" xfId="0" applyNumberFormat="1" applyFont="1" applyBorder="1" applyAlignment="1">
      <alignment/>
    </xf>
    <xf numFmtId="173" fontId="1" fillId="0" borderId="0" xfId="0" applyNumberFormat="1" applyFont="1" applyBorder="1" applyAlignment="1">
      <alignment horizontal="right"/>
    </xf>
    <xf numFmtId="173" fontId="0" fillId="0" borderId="0" xfId="0" applyNumberFormat="1" applyFont="1" applyBorder="1" applyAlignment="1">
      <alignment horizontal="center"/>
    </xf>
    <xf numFmtId="173" fontId="0" fillId="0" borderId="0" xfId="0" applyNumberFormat="1" applyFont="1" applyBorder="1" applyAlignment="1" quotePrefix="1">
      <alignment horizontal="right"/>
    </xf>
    <xf numFmtId="0" fontId="0" fillId="0" borderId="0" xfId="0" applyAlignment="1">
      <alignment horizontal="left" vertical="center" wrapText="1"/>
    </xf>
    <xf numFmtId="172" fontId="1" fillId="0" borderId="2" xfId="0" applyNumberFormat="1" applyFont="1" applyBorder="1" applyAlignment="1">
      <alignment horizontal="center"/>
    </xf>
    <xf numFmtId="172" fontId="1" fillId="0" borderId="2" xfId="0" applyNumberFormat="1" applyFont="1" applyBorder="1" applyAlignment="1">
      <alignment horizontal="center" vertical="center" wrapText="1"/>
    </xf>
    <xf numFmtId="172" fontId="0" fillId="0" borderId="0" xfId="0" applyNumberFormat="1" applyFont="1" applyBorder="1" applyAlignment="1" quotePrefix="1">
      <alignment horizontal="right"/>
    </xf>
    <xf numFmtId="172" fontId="0" fillId="0" borderId="0" xfId="0" applyNumberFormat="1" applyFont="1" applyFill="1" applyBorder="1" applyAlignment="1">
      <alignment horizontal="left"/>
    </xf>
    <xf numFmtId="0" fontId="0" fillId="0" borderId="0" xfId="0" applyFont="1" applyBorder="1" applyAlignment="1">
      <alignment horizontal="left" vertical="top" wrapText="1"/>
    </xf>
    <xf numFmtId="172" fontId="0" fillId="0" borderId="0" xfId="0" applyNumberFormat="1" applyBorder="1" applyAlignment="1" quotePrefix="1">
      <alignment/>
    </xf>
    <xf numFmtId="177" fontId="0" fillId="0" borderId="0" xfId="0" applyNumberFormat="1" applyBorder="1" applyAlignment="1">
      <alignment/>
    </xf>
    <xf numFmtId="177" fontId="0" fillId="0" borderId="0" xfId="0" applyNumberFormat="1" applyBorder="1" applyAlignment="1">
      <alignment horizontal="right"/>
    </xf>
    <xf numFmtId="0" fontId="0" fillId="0" borderId="0" xfId="0" applyBorder="1" applyAlignment="1" quotePrefix="1">
      <alignment wrapText="1"/>
    </xf>
    <xf numFmtId="2" fontId="0" fillId="0" borderId="0" xfId="0" applyNumberFormat="1" applyBorder="1" applyAlignment="1">
      <alignment/>
    </xf>
    <xf numFmtId="173" fontId="0" fillId="0" borderId="0" xfId="0" applyNumberFormat="1" applyBorder="1" applyAlignment="1">
      <alignment horizontal="right" vertical="top"/>
    </xf>
    <xf numFmtId="0" fontId="0" fillId="0" borderId="0" xfId="0" applyFont="1" applyBorder="1" applyAlignment="1" quotePrefix="1">
      <alignment horizontal="center"/>
    </xf>
    <xf numFmtId="175" fontId="0" fillId="0" borderId="0" xfId="0" applyNumberFormat="1" applyFont="1" applyBorder="1" applyAlignment="1">
      <alignment vertical="top"/>
    </xf>
    <xf numFmtId="0" fontId="0" fillId="0" borderId="0" xfId="0" applyBorder="1" applyAlignment="1" quotePrefix="1">
      <alignment/>
    </xf>
    <xf numFmtId="178" fontId="0" fillId="0" borderId="0" xfId="0" applyNumberFormat="1" applyBorder="1" applyAlignment="1">
      <alignment horizontal="right"/>
    </xf>
    <xf numFmtId="0" fontId="0" fillId="0" borderId="0" xfId="0" applyBorder="1" applyAlignment="1" quotePrefix="1">
      <alignment horizontal="center" vertical="top"/>
    </xf>
    <xf numFmtId="0" fontId="0" fillId="0" borderId="0" xfId="0" applyBorder="1" applyAlignment="1">
      <alignment horizontal="justify" vertical="center"/>
    </xf>
    <xf numFmtId="0" fontId="0" fillId="0" borderId="0" xfId="0" applyBorder="1" applyAlignment="1">
      <alignment horizontal="center" vertical="center"/>
    </xf>
    <xf numFmtId="0" fontId="0" fillId="0" borderId="0" xfId="0" applyBorder="1" applyAlignment="1" quotePrefix="1">
      <alignment horizontal="right" vertical="center" wrapText="1"/>
    </xf>
    <xf numFmtId="173" fontId="0" fillId="0" borderId="0" xfId="0" applyNumberFormat="1" applyBorder="1" applyAlignment="1">
      <alignment vertical="top" wrapText="1"/>
    </xf>
    <xf numFmtId="173" fontId="0" fillId="0" borderId="0" xfId="0" applyNumberFormat="1" applyBorder="1" applyAlignment="1">
      <alignment vertical="top"/>
    </xf>
    <xf numFmtId="0" fontId="0" fillId="0" borderId="0" xfId="0" applyBorder="1" applyAlignment="1">
      <alignment horizontal="center" vertical="top" wrapText="1"/>
    </xf>
    <xf numFmtId="173" fontId="0" fillId="0" borderId="0" xfId="0" applyNumberFormat="1" applyBorder="1" applyAlignment="1" quotePrefix="1">
      <alignment horizontal="right"/>
    </xf>
    <xf numFmtId="172" fontId="0" fillId="0" borderId="0" xfId="0" applyNumberFormat="1" applyBorder="1" applyAlignment="1" quotePrefix="1">
      <alignment horizontal="right" vertical="top"/>
    </xf>
    <xf numFmtId="172" fontId="0" fillId="0" borderId="0" xfId="0" applyNumberFormat="1" applyFill="1" applyBorder="1" applyAlignment="1">
      <alignment horizontal="left" vertical="top"/>
    </xf>
    <xf numFmtId="176" fontId="0" fillId="0" borderId="0" xfId="0" applyNumberFormat="1" applyBorder="1" applyAlignment="1">
      <alignment/>
    </xf>
    <xf numFmtId="176" fontId="1" fillId="0" borderId="0" xfId="0" applyNumberFormat="1" applyFont="1" applyBorder="1" applyAlignment="1">
      <alignment horizontal="right"/>
    </xf>
    <xf numFmtId="0" fontId="0" fillId="0" borderId="0" xfId="0" applyFont="1" applyBorder="1" applyAlignment="1" quotePrefix="1">
      <alignment/>
    </xf>
    <xf numFmtId="172" fontId="0" fillId="0" borderId="0" xfId="0" applyNumberFormat="1" applyFont="1" applyBorder="1" applyAlignment="1" quotePrefix="1">
      <alignment horizontal="right" vertical="top"/>
    </xf>
    <xf numFmtId="173" fontId="0" fillId="0" borderId="0" xfId="0" applyNumberFormat="1" applyBorder="1" applyAlignment="1">
      <alignment horizontal="right" wrapText="1"/>
    </xf>
    <xf numFmtId="177" fontId="0" fillId="0" borderId="0" xfId="0" applyNumberFormat="1" applyAlignment="1">
      <alignment horizontal="right" wrapText="1"/>
    </xf>
    <xf numFmtId="2" fontId="0" fillId="0" borderId="0" xfId="0" applyNumberFormat="1" applyAlignment="1">
      <alignment horizontal="right" wrapText="1"/>
    </xf>
    <xf numFmtId="172" fontId="0" fillId="0" borderId="0" xfId="0" applyNumberFormat="1" applyFill="1" applyBorder="1" applyAlignment="1">
      <alignment/>
    </xf>
    <xf numFmtId="0" fontId="1" fillId="0" borderId="0" xfId="0" applyFont="1" applyBorder="1" applyAlignment="1" quotePrefix="1">
      <alignment horizontal="left"/>
    </xf>
    <xf numFmtId="173" fontId="0" fillId="0" borderId="0" xfId="0" applyNumberFormat="1" applyBorder="1" applyAlignment="1">
      <alignment horizontal="left" vertical="top" wrapText="1"/>
    </xf>
    <xf numFmtId="0" fontId="0" fillId="0" borderId="0" xfId="0" applyAlignment="1">
      <alignment horizontal="left" vertical="top" wrapText="1"/>
    </xf>
    <xf numFmtId="1" fontId="0" fillId="0" borderId="0" xfId="0" applyNumberFormat="1" applyFont="1" applyBorder="1" applyAlignment="1" quotePrefix="1">
      <alignment horizontal="right"/>
    </xf>
    <xf numFmtId="1" fontId="0" fillId="0" borderId="0" xfId="0" applyNumberFormat="1" applyFont="1" applyBorder="1" applyAlignment="1">
      <alignment/>
    </xf>
    <xf numFmtId="1" fontId="0" fillId="0" borderId="0" xfId="0" applyNumberFormat="1" applyBorder="1" applyAlignment="1">
      <alignment/>
    </xf>
    <xf numFmtId="49" fontId="0" fillId="0" borderId="0" xfId="0" applyNumberFormat="1" applyFont="1" applyBorder="1" applyAlignment="1">
      <alignment vertical="top" wrapText="1"/>
    </xf>
    <xf numFmtId="0" fontId="0" fillId="0" borderId="0" xfId="0" applyBorder="1" applyAlignment="1">
      <alignment horizontal="left" indent="4"/>
    </xf>
    <xf numFmtId="173" fontId="0" fillId="0" borderId="0" xfId="0" applyNumberFormat="1" applyFill="1" applyBorder="1" applyAlignment="1">
      <alignment/>
    </xf>
    <xf numFmtId="173" fontId="1" fillId="0" borderId="0" xfId="0" applyNumberFormat="1" applyFont="1" applyBorder="1" applyAlignment="1">
      <alignment/>
    </xf>
    <xf numFmtId="1" fontId="1" fillId="0" borderId="0" xfId="0" applyNumberFormat="1" applyFont="1" applyBorder="1" applyAlignment="1">
      <alignment horizontal="right"/>
    </xf>
    <xf numFmtId="0" fontId="0" fillId="0" borderId="0" xfId="0" applyAlignment="1">
      <alignment horizontal="right" vertical="center" wrapText="1"/>
    </xf>
    <xf numFmtId="0" fontId="1" fillId="0" borderId="0" xfId="0" applyFont="1" applyFill="1" applyBorder="1" applyAlignment="1">
      <alignment/>
    </xf>
    <xf numFmtId="0" fontId="0" fillId="0" borderId="0" xfId="0" applyFont="1" applyFill="1" applyBorder="1" applyAlignment="1" quotePrefix="1">
      <alignment wrapText="1"/>
    </xf>
    <xf numFmtId="0" fontId="0" fillId="0" borderId="0" xfId="0" applyBorder="1" applyAlignment="1">
      <alignment wrapText="1"/>
    </xf>
    <xf numFmtId="0" fontId="0" fillId="0" borderId="0" xfId="0" applyFont="1" applyBorder="1" applyAlignment="1" quotePrefix="1">
      <alignment wrapText="1"/>
    </xf>
    <xf numFmtId="0" fontId="0" fillId="0" borderId="0" xfId="0" applyFont="1" applyBorder="1" applyAlignment="1">
      <alignment horizontal="center" wrapText="1"/>
    </xf>
    <xf numFmtId="172" fontId="1" fillId="0" borderId="0" xfId="0" applyNumberFormat="1" applyFont="1" applyBorder="1" applyAlignment="1" quotePrefix="1">
      <alignment horizontal="right" vertical="top"/>
    </xf>
    <xf numFmtId="0" fontId="0" fillId="0" borderId="0" xfId="0" applyFill="1" applyBorder="1" applyAlignment="1">
      <alignment wrapText="1"/>
    </xf>
    <xf numFmtId="0" fontId="0" fillId="0" borderId="0" xfId="0" applyFill="1" applyBorder="1" applyAlignment="1">
      <alignment/>
    </xf>
    <xf numFmtId="0" fontId="0" fillId="0" borderId="0" xfId="0" applyFill="1" applyBorder="1" applyAlignment="1">
      <alignment vertical="center"/>
    </xf>
    <xf numFmtId="0" fontId="0" fillId="0" borderId="0" xfId="0" applyBorder="1" applyAlignment="1">
      <alignment horizontal="center" wrapText="1"/>
    </xf>
    <xf numFmtId="173" fontId="0" fillId="0" borderId="0" xfId="0" applyNumberFormat="1" applyBorder="1" applyAlignment="1">
      <alignment horizontal="center"/>
    </xf>
    <xf numFmtId="181" fontId="0" fillId="0" borderId="0" xfId="0" applyNumberFormat="1" applyFont="1" applyBorder="1" applyAlignment="1">
      <alignment/>
    </xf>
    <xf numFmtId="181" fontId="0" fillId="0" borderId="0" xfId="0" applyNumberFormat="1" applyFont="1" applyBorder="1" applyAlignment="1" quotePrefix="1">
      <alignment horizontal="right"/>
    </xf>
    <xf numFmtId="1" fontId="0" fillId="0" borderId="0" xfId="0" applyNumberFormat="1" applyFont="1" applyBorder="1" applyAlignment="1">
      <alignment horizontal="right"/>
    </xf>
    <xf numFmtId="188" fontId="0" fillId="0" borderId="0" xfId="15" applyNumberFormat="1" applyFont="1" applyBorder="1" applyAlignment="1" quotePrefix="1">
      <alignment horizontal="right"/>
    </xf>
    <xf numFmtId="0" fontId="1" fillId="0" borderId="0" xfId="0" applyFont="1" applyBorder="1" applyAlignment="1">
      <alignment wrapText="1"/>
    </xf>
    <xf numFmtId="172" fontId="1" fillId="0" borderId="0" xfId="0" applyNumberFormat="1" applyFont="1" applyBorder="1" applyAlignment="1">
      <alignment/>
    </xf>
    <xf numFmtId="49" fontId="1" fillId="0" borderId="0" xfId="0" applyNumberFormat="1" applyFont="1" applyBorder="1" applyAlignment="1">
      <alignment wrapText="1"/>
    </xf>
    <xf numFmtId="177" fontId="0" fillId="0" borderId="0" xfId="0" applyNumberFormat="1" applyFont="1" applyBorder="1" applyAlignment="1">
      <alignment horizontal="right"/>
    </xf>
    <xf numFmtId="177" fontId="0" fillId="0" borderId="0" xfId="0" applyNumberFormat="1" applyFont="1" applyBorder="1" applyAlignment="1" quotePrefix="1">
      <alignment horizontal="right"/>
    </xf>
    <xf numFmtId="0" fontId="0" fillId="0" borderId="0" xfId="0" applyFill="1" applyBorder="1" applyAlignment="1">
      <alignment horizontal="right"/>
    </xf>
    <xf numFmtId="1" fontId="0" fillId="0" borderId="0" xfId="0" applyNumberFormat="1" applyBorder="1" applyAlignment="1" quotePrefix="1">
      <alignment horizontal="right"/>
    </xf>
    <xf numFmtId="172" fontId="0" fillId="0" borderId="0" xfId="0" applyNumberFormat="1" applyBorder="1" applyAlignment="1" quotePrefix="1">
      <alignment horizontal="left" vertical="center" wrapText="1" indent="3"/>
    </xf>
    <xf numFmtId="172" fontId="0" fillId="0" borderId="0" xfId="0" applyNumberFormat="1" applyBorder="1" applyAlignment="1" quotePrefix="1">
      <alignment horizontal="left" vertical="center" indent="3"/>
    </xf>
    <xf numFmtId="172" fontId="0" fillId="0" borderId="0" xfId="0" applyNumberFormat="1" applyFont="1" applyBorder="1" applyAlignment="1">
      <alignment horizontal="left" vertical="top" wrapText="1"/>
    </xf>
    <xf numFmtId="172" fontId="0" fillId="0" borderId="0" xfId="0" applyNumberFormat="1" applyBorder="1" applyAlignment="1">
      <alignment vertical="top" wrapText="1"/>
    </xf>
    <xf numFmtId="172" fontId="0" fillId="0" borderId="0" xfId="0" applyNumberFormat="1" applyFill="1" applyBorder="1" applyAlignment="1">
      <alignment vertical="top"/>
    </xf>
    <xf numFmtId="0" fontId="0" fillId="0" borderId="0" xfId="0" applyFont="1" applyFill="1" applyBorder="1" applyAlignment="1">
      <alignment vertical="top"/>
    </xf>
    <xf numFmtId="172" fontId="0" fillId="0" borderId="0" xfId="0" applyNumberFormat="1" applyBorder="1" applyAlignment="1" quotePrefix="1">
      <alignment vertical="top" wrapText="1"/>
    </xf>
    <xf numFmtId="172" fontId="0" fillId="0" borderId="0" xfId="0" applyNumberFormat="1" applyBorder="1" applyAlignment="1" quotePrefix="1">
      <alignment horizontal="right" vertical="top" wrapText="1"/>
    </xf>
    <xf numFmtId="0" fontId="0" fillId="0" borderId="0" xfId="0" applyBorder="1" applyAlignment="1" quotePrefix="1">
      <alignment horizontal="left" wrapText="1"/>
    </xf>
    <xf numFmtId="173" fontId="0" fillId="0" borderId="0" xfId="0" applyNumberFormat="1" applyFont="1" applyBorder="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173" fontId="0" fillId="0" borderId="0" xfId="0" applyNumberFormat="1" applyBorder="1" applyAlignment="1" quotePrefix="1">
      <alignment horizontal="right" vertical="top"/>
    </xf>
    <xf numFmtId="49" fontId="1" fillId="0" borderId="0" xfId="0" applyNumberFormat="1" applyFont="1" applyFill="1" applyBorder="1" applyAlignment="1">
      <alignment horizontal="center"/>
    </xf>
    <xf numFmtId="49" fontId="0" fillId="0" borderId="0" xfId="0" applyNumberFormat="1" applyFill="1" applyBorder="1" applyAlignment="1">
      <alignment horizontal="center"/>
    </xf>
    <xf numFmtId="49" fontId="0"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49" fontId="0" fillId="0" borderId="0" xfId="0" applyNumberFormat="1" applyFill="1" applyBorder="1" applyAlignment="1">
      <alignment horizontal="justify" vertical="top"/>
    </xf>
    <xf numFmtId="49" fontId="0" fillId="0" borderId="0" xfId="0" applyNumberFormat="1" applyFill="1" applyBorder="1" applyAlignment="1">
      <alignment horizontal="center" vertical="top"/>
    </xf>
    <xf numFmtId="49" fontId="0" fillId="0" borderId="0" xfId="0" applyNumberFormat="1" applyFill="1" applyBorder="1" applyAlignment="1">
      <alignment vertical="top"/>
    </xf>
    <xf numFmtId="49" fontId="0" fillId="0" borderId="0" xfId="0" applyNumberFormat="1" applyFont="1" applyFill="1" applyBorder="1" applyAlignment="1">
      <alignment vertical="top"/>
    </xf>
    <xf numFmtId="49" fontId="0" fillId="0" borderId="0" xfId="0" applyNumberFormat="1" applyFont="1" applyFill="1" applyBorder="1" applyAlignment="1">
      <alignment vertical="top" wrapText="1"/>
    </xf>
    <xf numFmtId="49" fontId="0" fillId="0" borderId="0" xfId="0" applyNumberFormat="1" applyFill="1" applyBorder="1" applyAlignment="1">
      <alignment horizontal="center" vertical="top" wrapText="1"/>
    </xf>
    <xf numFmtId="49" fontId="0" fillId="0" borderId="0" xfId="0" applyNumberFormat="1" applyFill="1" applyBorder="1" applyAlignment="1">
      <alignment vertical="top" wrapText="1"/>
    </xf>
    <xf numFmtId="172" fontId="1" fillId="0" borderId="0" xfId="0" applyNumberFormat="1" applyFont="1" applyFill="1" applyBorder="1" applyAlignment="1">
      <alignment horizontal="right"/>
    </xf>
    <xf numFmtId="0" fontId="0" fillId="0" borderId="0" xfId="0" applyBorder="1" applyAlignment="1" quotePrefix="1">
      <alignment horizontal="center" vertical="center" wrapText="1"/>
    </xf>
    <xf numFmtId="172" fontId="0" fillId="0" borderId="0" xfId="0" applyNumberFormat="1"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quotePrefix="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horizontal="left" vertical="center" wrapText="1" indent="1"/>
    </xf>
    <xf numFmtId="173" fontId="0" fillId="0" borderId="0" xfId="0" applyNumberFormat="1" applyBorder="1" applyAlignment="1">
      <alignment horizontal="left" vertical="top" wrapText="1"/>
    </xf>
    <xf numFmtId="49" fontId="0" fillId="0" borderId="3" xfId="0" applyNumberFormat="1" applyBorder="1" applyAlignment="1">
      <alignment horizontal="center" vertical="top"/>
    </xf>
    <xf numFmtId="0" fontId="0" fillId="0" borderId="3" xfId="0" applyBorder="1" applyAlignment="1">
      <alignment vertical="top"/>
    </xf>
    <xf numFmtId="0" fontId="0" fillId="0" borderId="3" xfId="0" applyBorder="1" applyAlignment="1">
      <alignment horizontal="center" vertical="top"/>
    </xf>
    <xf numFmtId="173" fontId="0" fillId="0" borderId="3" xfId="0" applyNumberFormat="1" applyBorder="1" applyAlignment="1">
      <alignment vertical="top"/>
    </xf>
    <xf numFmtId="0" fontId="0" fillId="0" borderId="0" xfId="0" applyAlignment="1" quotePrefix="1">
      <alignment horizontal="center" vertical="center" wrapText="1"/>
    </xf>
    <xf numFmtId="172" fontId="1" fillId="0" borderId="4" xfId="0" applyNumberFormat="1" applyFont="1" applyBorder="1" applyAlignment="1">
      <alignment horizontal="center" vertical="center" wrapText="1"/>
    </xf>
    <xf numFmtId="172" fontId="1" fillId="0" borderId="5" xfId="0" applyNumberFormat="1" applyFont="1" applyBorder="1" applyAlignment="1">
      <alignment horizontal="center" vertical="center" wrapText="1"/>
    </xf>
    <xf numFmtId="172" fontId="0" fillId="0" borderId="0" xfId="0" applyNumberFormat="1" applyBorder="1" applyAlignment="1">
      <alignment horizontal="center" vertical="center"/>
    </xf>
    <xf numFmtId="172" fontId="1" fillId="0" borderId="2" xfId="0" applyNumberFormat="1" applyFont="1" applyBorder="1" applyAlignment="1">
      <alignment horizontal="center" vertical="center" wrapText="1"/>
    </xf>
    <xf numFmtId="172" fontId="1" fillId="0" borderId="6" xfId="0" applyNumberFormat="1" applyFont="1" applyBorder="1" applyAlignment="1">
      <alignment horizontal="center" vertical="center" wrapText="1"/>
    </xf>
    <xf numFmtId="172" fontId="1" fillId="0" borderId="7" xfId="0" applyNumberFormat="1" applyFont="1" applyBorder="1" applyAlignment="1">
      <alignment horizontal="center" vertical="center" wrapText="1"/>
    </xf>
    <xf numFmtId="172" fontId="1" fillId="0" borderId="8" xfId="0" applyNumberFormat="1" applyFont="1" applyBorder="1" applyAlignment="1">
      <alignment horizontal="center" vertical="center" wrapText="1"/>
    </xf>
    <xf numFmtId="172" fontId="0" fillId="0" borderId="0" xfId="0" applyNumberFormat="1" applyBorder="1" applyAlignment="1">
      <alignment horizontal="center" vertical="center" wrapText="1"/>
    </xf>
    <xf numFmtId="172" fontId="0" fillId="0" borderId="0" xfId="0" applyNumberFormat="1" applyBorder="1" applyAlignment="1">
      <alignment horizontal="center" wrapText="1"/>
    </xf>
    <xf numFmtId="172" fontId="0" fillId="0" borderId="0" xfId="0" applyNumberFormat="1" applyBorder="1" applyAlignment="1">
      <alignment horizontal="center"/>
    </xf>
    <xf numFmtId="173" fontId="0" fillId="0" borderId="0" xfId="0" applyNumberFormat="1" applyBorder="1" applyAlignment="1">
      <alignment vertical="top" wrapText="1"/>
    </xf>
    <xf numFmtId="0" fontId="0" fillId="0" borderId="0" xfId="0" applyFont="1" applyBorder="1" applyAlignment="1">
      <alignment horizontal="center" vertical="center" wrapText="1"/>
    </xf>
    <xf numFmtId="0" fontId="0" fillId="0" borderId="0" xfId="0" applyAlignment="1">
      <alignment horizontal="left" vertical="center" wrapText="1"/>
    </xf>
    <xf numFmtId="172" fontId="0" fillId="0" borderId="0" xfId="0" applyNumberFormat="1" applyBorder="1" applyAlignment="1">
      <alignment horizontal="center" vertical="top"/>
    </xf>
    <xf numFmtId="172" fontId="0" fillId="0" borderId="0" xfId="0" applyNumberFormat="1" applyFont="1" applyBorder="1" applyAlignment="1">
      <alignment horizontal="center"/>
    </xf>
    <xf numFmtId="172" fontId="0" fillId="0" borderId="0" xfId="0" applyNumberFormat="1" applyFont="1" applyBorder="1" applyAlignment="1" quotePrefix="1">
      <alignment horizontal="center"/>
    </xf>
    <xf numFmtId="172" fontId="0" fillId="0" borderId="0" xfId="0" applyNumberFormat="1" applyFont="1" applyBorder="1" applyAlignment="1">
      <alignment horizontal="left" vertical="top" wrapText="1"/>
    </xf>
    <xf numFmtId="172" fontId="1" fillId="0" borderId="0" xfId="0" applyNumberFormat="1" applyFont="1" applyBorder="1" applyAlignment="1">
      <alignment horizontal="right"/>
    </xf>
    <xf numFmtId="49" fontId="1" fillId="0" borderId="0" xfId="0" applyNumberFormat="1" applyFont="1" applyBorder="1" applyAlignment="1">
      <alignment horizontal="center"/>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left"/>
    </xf>
    <xf numFmtId="172" fontId="0" fillId="0" borderId="0" xfId="0" applyNumberFormat="1" applyFont="1" applyBorder="1" applyAlignment="1">
      <alignment horizontal="right" vertical="top"/>
    </xf>
    <xf numFmtId="177" fontId="0" fillId="0" borderId="0" xfId="0" applyNumberFormat="1" applyBorder="1" applyAlignment="1">
      <alignment horizontal="right" vertical="top"/>
    </xf>
    <xf numFmtId="49" fontId="0" fillId="0" borderId="0" xfId="0" applyNumberFormat="1" applyFill="1" applyBorder="1" applyAlignment="1">
      <alignment horizontal="right" vertical="top"/>
    </xf>
    <xf numFmtId="0" fontId="0" fillId="0" borderId="0" xfId="0" applyBorder="1" applyAlignment="1" quotePrefix="1">
      <alignment horizontal="right" vertical="top" wrapText="1"/>
    </xf>
    <xf numFmtId="177" fontId="0" fillId="0" borderId="0" xfId="0" applyNumberFormat="1" applyAlignment="1">
      <alignment horizontal="right" vertical="top" wrapText="1"/>
    </xf>
    <xf numFmtId="172" fontId="0" fillId="0" borderId="0" xfId="0" applyNumberFormat="1" applyBorder="1" applyAlignment="1">
      <alignment horizontal="right" vertical="top" wrapText="1"/>
    </xf>
    <xf numFmtId="172" fontId="0" fillId="0" borderId="0" xfId="0" applyNumberFormat="1" applyFont="1" applyBorder="1" applyAlignment="1" quotePrefix="1">
      <alignment horizontal="center" vertical="center" wrapText="1"/>
    </xf>
    <xf numFmtId="172" fontId="0" fillId="0" borderId="0"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394</xdr:row>
      <xdr:rowOff>85725</xdr:rowOff>
    </xdr:from>
    <xdr:to>
      <xdr:col>2</xdr:col>
      <xdr:colOff>1009650</xdr:colOff>
      <xdr:row>400</xdr:row>
      <xdr:rowOff>152400</xdr:rowOff>
    </xdr:to>
    <xdr:sp>
      <xdr:nvSpPr>
        <xdr:cNvPr id="1" name="AutoShape 1"/>
        <xdr:cNvSpPr>
          <a:spLocks/>
        </xdr:cNvSpPr>
      </xdr:nvSpPr>
      <xdr:spPr>
        <a:xfrm>
          <a:off x="4667250" y="86458425"/>
          <a:ext cx="285750" cy="1276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904875</xdr:colOff>
      <xdr:row>421</xdr:row>
      <xdr:rowOff>180975</xdr:rowOff>
    </xdr:from>
    <xdr:to>
      <xdr:col>3</xdr:col>
      <xdr:colOff>66675</xdr:colOff>
      <xdr:row>429</xdr:row>
      <xdr:rowOff>76200</xdr:rowOff>
    </xdr:to>
    <xdr:sp>
      <xdr:nvSpPr>
        <xdr:cNvPr id="2" name="AutoShape 2"/>
        <xdr:cNvSpPr>
          <a:spLocks/>
        </xdr:cNvSpPr>
      </xdr:nvSpPr>
      <xdr:spPr>
        <a:xfrm>
          <a:off x="4848225" y="91754325"/>
          <a:ext cx="257175" cy="1543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790575</xdr:colOff>
      <xdr:row>490</xdr:row>
      <xdr:rowOff>9525</xdr:rowOff>
    </xdr:from>
    <xdr:to>
      <xdr:col>3</xdr:col>
      <xdr:colOff>0</xdr:colOff>
      <xdr:row>497</xdr:row>
      <xdr:rowOff>123825</xdr:rowOff>
    </xdr:to>
    <xdr:sp>
      <xdr:nvSpPr>
        <xdr:cNvPr id="3" name="AutoShape 4"/>
        <xdr:cNvSpPr>
          <a:spLocks/>
        </xdr:cNvSpPr>
      </xdr:nvSpPr>
      <xdr:spPr>
        <a:xfrm>
          <a:off x="4733925" y="104927400"/>
          <a:ext cx="30480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195</xdr:row>
      <xdr:rowOff>28575</xdr:rowOff>
    </xdr:from>
    <xdr:to>
      <xdr:col>3</xdr:col>
      <xdr:colOff>0</xdr:colOff>
      <xdr:row>197</xdr:row>
      <xdr:rowOff>9525</xdr:rowOff>
    </xdr:to>
    <xdr:sp>
      <xdr:nvSpPr>
        <xdr:cNvPr id="4" name="AutoShape 5"/>
        <xdr:cNvSpPr>
          <a:spLocks/>
        </xdr:cNvSpPr>
      </xdr:nvSpPr>
      <xdr:spPr>
        <a:xfrm>
          <a:off x="4924425" y="40586025"/>
          <a:ext cx="11430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819150</xdr:colOff>
      <xdr:row>599</xdr:row>
      <xdr:rowOff>76200</xdr:rowOff>
    </xdr:from>
    <xdr:to>
      <xdr:col>2</xdr:col>
      <xdr:colOff>1047750</xdr:colOff>
      <xdr:row>602</xdr:row>
      <xdr:rowOff>180975</xdr:rowOff>
    </xdr:to>
    <xdr:sp>
      <xdr:nvSpPr>
        <xdr:cNvPr id="5" name="AutoShape 8"/>
        <xdr:cNvSpPr>
          <a:spLocks/>
        </xdr:cNvSpPr>
      </xdr:nvSpPr>
      <xdr:spPr>
        <a:xfrm>
          <a:off x="4762500" y="137026650"/>
          <a:ext cx="228600" cy="676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633</xdr:row>
      <xdr:rowOff>142875</xdr:rowOff>
    </xdr:from>
    <xdr:to>
      <xdr:col>4</xdr:col>
      <xdr:colOff>257175</xdr:colOff>
      <xdr:row>636</xdr:row>
      <xdr:rowOff>28575</xdr:rowOff>
    </xdr:to>
    <xdr:sp>
      <xdr:nvSpPr>
        <xdr:cNvPr id="6" name="AutoShape 9"/>
        <xdr:cNvSpPr>
          <a:spLocks/>
        </xdr:cNvSpPr>
      </xdr:nvSpPr>
      <xdr:spPr>
        <a:xfrm>
          <a:off x="6248400" y="143379825"/>
          <a:ext cx="228600"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N704"/>
  <sheetViews>
    <sheetView tabSelected="1" view="pageBreakPreview" zoomScale="60" zoomScaleNormal="80" workbookViewId="0" topLeftCell="A672">
      <selection activeCell="D682" sqref="D682"/>
    </sheetView>
  </sheetViews>
  <sheetFormatPr defaultColWidth="8.88671875" defaultRowHeight="15"/>
  <cols>
    <col min="1" max="1" width="5.10546875" style="26" customWidth="1"/>
    <col min="2" max="2" width="40.88671875" style="1" customWidth="1"/>
    <col min="3" max="3" width="12.77734375" style="4" customWidth="1"/>
    <col min="4" max="4" width="13.77734375" style="24" customWidth="1"/>
    <col min="5" max="7" width="15.77734375" style="24" customWidth="1"/>
    <col min="8" max="8" width="14.3359375" style="24" customWidth="1"/>
    <col min="9" max="9" width="12.99609375" style="24" customWidth="1"/>
    <col min="10" max="10" width="21.99609375" style="1" customWidth="1"/>
    <col min="11" max="16384" width="8.88671875" style="1" customWidth="1"/>
  </cols>
  <sheetData>
    <row r="1" spans="1:10" ht="15.75">
      <c r="A1" s="187"/>
      <c r="B1" s="187"/>
      <c r="C1" s="187"/>
      <c r="E1" s="184" t="s">
        <v>399</v>
      </c>
      <c r="F1" s="184"/>
      <c r="G1" s="184"/>
      <c r="H1" s="184"/>
      <c r="I1" s="184"/>
      <c r="J1" s="184"/>
    </row>
    <row r="2" spans="1:10" ht="15.75">
      <c r="A2" s="185" t="s">
        <v>415</v>
      </c>
      <c r="B2" s="185"/>
      <c r="C2" s="185"/>
      <c r="D2" s="185"/>
      <c r="E2" s="185"/>
      <c r="F2" s="185"/>
      <c r="G2" s="185"/>
      <c r="H2" s="185"/>
      <c r="I2" s="185"/>
      <c r="J2" s="185"/>
    </row>
    <row r="3" spans="1:10" ht="15.75">
      <c r="A3" s="185" t="s">
        <v>337</v>
      </c>
      <c r="B3" s="185"/>
      <c r="C3" s="185"/>
      <c r="D3" s="185"/>
      <c r="E3" s="185"/>
      <c r="F3" s="185"/>
      <c r="G3" s="185"/>
      <c r="H3" s="185"/>
      <c r="I3" s="185"/>
      <c r="J3" s="185"/>
    </row>
    <row r="4" ht="15.75" customHeight="1">
      <c r="J4" s="12"/>
    </row>
    <row r="5" spans="1:10" s="4" customFormat="1" ht="42" customHeight="1">
      <c r="A5" s="186" t="s">
        <v>6</v>
      </c>
      <c r="B5" s="159" t="s">
        <v>0</v>
      </c>
      <c r="C5" s="159" t="s">
        <v>1</v>
      </c>
      <c r="D5" s="170" t="s">
        <v>529</v>
      </c>
      <c r="E5" s="171"/>
      <c r="F5" s="167" t="s">
        <v>424</v>
      </c>
      <c r="G5" s="172" t="s">
        <v>418</v>
      </c>
      <c r="H5" s="170" t="s">
        <v>419</v>
      </c>
      <c r="I5" s="171"/>
      <c r="J5" s="159" t="s">
        <v>2</v>
      </c>
    </row>
    <row r="6" spans="1:10" s="10" customFormat="1" ht="90" customHeight="1">
      <c r="A6" s="186"/>
      <c r="B6" s="159"/>
      <c r="C6" s="159"/>
      <c r="D6" s="48" t="s">
        <v>416</v>
      </c>
      <c r="E6" s="63" t="s">
        <v>417</v>
      </c>
      <c r="F6" s="168"/>
      <c r="G6" s="173"/>
      <c r="H6" s="48" t="s">
        <v>420</v>
      </c>
      <c r="I6" s="48" t="s">
        <v>421</v>
      </c>
      <c r="J6" s="159"/>
    </row>
    <row r="7" spans="1:10" s="4" customFormat="1" ht="15.75">
      <c r="A7" s="50" t="s">
        <v>422</v>
      </c>
      <c r="B7" s="50" t="s">
        <v>3</v>
      </c>
      <c r="C7" s="51" t="s">
        <v>4</v>
      </c>
      <c r="D7" s="51" t="s">
        <v>5</v>
      </c>
      <c r="E7" s="19" t="s">
        <v>379</v>
      </c>
      <c r="F7" s="62" t="s">
        <v>369</v>
      </c>
      <c r="G7" s="19" t="s">
        <v>370</v>
      </c>
      <c r="H7" s="19" t="s">
        <v>371</v>
      </c>
      <c r="I7" s="52" t="s">
        <v>380</v>
      </c>
      <c r="J7" s="52" t="s">
        <v>381</v>
      </c>
    </row>
    <row r="9" spans="1:2" ht="15.75">
      <c r="A9" s="142" t="s">
        <v>520</v>
      </c>
      <c r="B9" s="45" t="s">
        <v>521</v>
      </c>
    </row>
    <row r="10" ht="9.75" customHeight="1">
      <c r="A10" s="143"/>
    </row>
    <row r="11" spans="1:2" ht="15.75">
      <c r="A11" s="144" t="s">
        <v>522</v>
      </c>
      <c r="B11" s="45" t="s">
        <v>523</v>
      </c>
    </row>
    <row r="12" ht="9.75" customHeight="1">
      <c r="A12" s="143"/>
    </row>
    <row r="13" spans="1:2" ht="15.75">
      <c r="A13" s="143"/>
      <c r="B13" s="45" t="s">
        <v>524</v>
      </c>
    </row>
    <row r="14" spans="1:9" ht="15">
      <c r="A14" s="143"/>
      <c r="B14" s="1" t="s">
        <v>7</v>
      </c>
      <c r="C14" s="8" t="s">
        <v>343</v>
      </c>
      <c r="D14" s="24">
        <v>88.8</v>
      </c>
      <c r="E14" s="24">
        <f>68.778+49.28</f>
        <v>118.058</v>
      </c>
      <c r="F14" s="24">
        <v>88</v>
      </c>
      <c r="G14" s="24">
        <f>E14+F14</f>
        <v>206.058</v>
      </c>
      <c r="H14" s="24">
        <f>95*5</f>
        <v>475</v>
      </c>
      <c r="I14" s="24">
        <v>95</v>
      </c>
    </row>
    <row r="15" spans="1:9" ht="15">
      <c r="A15" s="143"/>
      <c r="B15" s="1" t="s">
        <v>8</v>
      </c>
      <c r="C15" s="4" t="s">
        <v>323</v>
      </c>
      <c r="D15" s="44" t="s">
        <v>372</v>
      </c>
      <c r="E15" s="44" t="s">
        <v>372</v>
      </c>
      <c r="F15" s="44" t="s">
        <v>372</v>
      </c>
      <c r="G15" s="44" t="s">
        <v>372</v>
      </c>
      <c r="H15" s="44" t="s">
        <v>372</v>
      </c>
      <c r="I15" s="44" t="s">
        <v>372</v>
      </c>
    </row>
    <row r="16" spans="1:9" ht="15.75">
      <c r="A16" s="143"/>
      <c r="B16" s="27" t="s">
        <v>324</v>
      </c>
      <c r="C16" s="4" t="s">
        <v>323</v>
      </c>
      <c r="D16" s="24">
        <f aca="true" t="shared" si="0" ref="D16:I16">SUM(D14:D15)</f>
        <v>88.8</v>
      </c>
      <c r="E16" s="24">
        <f t="shared" si="0"/>
        <v>118.058</v>
      </c>
      <c r="F16" s="24">
        <f t="shared" si="0"/>
        <v>88</v>
      </c>
      <c r="G16" s="24">
        <f t="shared" si="0"/>
        <v>206.058</v>
      </c>
      <c r="H16" s="24">
        <f t="shared" si="0"/>
        <v>475</v>
      </c>
      <c r="I16" s="24">
        <f t="shared" si="0"/>
        <v>95</v>
      </c>
    </row>
    <row r="17" ht="15">
      <c r="A17" s="143"/>
    </row>
    <row r="18" spans="1:2" ht="15.75">
      <c r="A18" s="143"/>
      <c r="B18" s="45" t="s">
        <v>525</v>
      </c>
    </row>
    <row r="19" spans="1:9" ht="15">
      <c r="A19" s="143"/>
      <c r="B19" s="1" t="s">
        <v>7</v>
      </c>
      <c r="C19" s="4" t="s">
        <v>323</v>
      </c>
      <c r="D19" s="44" t="s">
        <v>372</v>
      </c>
      <c r="E19" s="24">
        <f>0.289+0.289</f>
        <v>0.578</v>
      </c>
      <c r="F19" s="24">
        <v>0.102</v>
      </c>
      <c r="G19" s="24">
        <f>F19+E19</f>
        <v>0.6799999999999999</v>
      </c>
      <c r="H19" s="44" t="s">
        <v>372</v>
      </c>
      <c r="I19" s="44" t="s">
        <v>372</v>
      </c>
    </row>
    <row r="20" spans="1:9" ht="15">
      <c r="A20" s="143"/>
      <c r="B20" s="1" t="s">
        <v>8</v>
      </c>
      <c r="C20" s="4" t="s">
        <v>323</v>
      </c>
      <c r="D20" s="44" t="s">
        <v>372</v>
      </c>
      <c r="E20" s="44" t="s">
        <v>372</v>
      </c>
      <c r="F20" s="44" t="s">
        <v>372</v>
      </c>
      <c r="G20" s="44" t="s">
        <v>372</v>
      </c>
      <c r="H20" s="44" t="s">
        <v>372</v>
      </c>
      <c r="I20" s="44" t="s">
        <v>372</v>
      </c>
    </row>
    <row r="21" spans="1:9" ht="15.75">
      <c r="A21" s="143"/>
      <c r="B21" s="27" t="s">
        <v>324</v>
      </c>
      <c r="C21" s="4" t="s">
        <v>323</v>
      </c>
      <c r="D21" s="44" t="s">
        <v>372</v>
      </c>
      <c r="E21" s="24">
        <f>SUM(E19:E20)</f>
        <v>0.578</v>
      </c>
      <c r="F21" s="24">
        <f>SUM(F19:F20)</f>
        <v>0.102</v>
      </c>
      <c r="G21" s="24">
        <f>SUM(E21:F21)</f>
        <v>0.6799999999999999</v>
      </c>
      <c r="H21" s="44" t="s">
        <v>372</v>
      </c>
      <c r="I21" s="44" t="s">
        <v>372</v>
      </c>
    </row>
    <row r="22" spans="1:2" ht="15.75">
      <c r="A22" s="143"/>
      <c r="B22" s="45"/>
    </row>
    <row r="23" spans="1:2" ht="15.75">
      <c r="A23" s="143"/>
      <c r="B23" s="45" t="s">
        <v>526</v>
      </c>
    </row>
    <row r="24" spans="1:9" ht="15">
      <c r="A24" s="143"/>
      <c r="B24" s="1" t="s">
        <v>7</v>
      </c>
      <c r="C24" s="4" t="s">
        <v>323</v>
      </c>
      <c r="D24" s="44" t="s">
        <v>372</v>
      </c>
      <c r="E24" s="24">
        <f>0.152+0.082</f>
        <v>0.23399999999999999</v>
      </c>
      <c r="F24" s="24">
        <v>0.114</v>
      </c>
      <c r="G24" s="24">
        <f>E24+F24</f>
        <v>0.348</v>
      </c>
      <c r="H24" s="44" t="s">
        <v>372</v>
      </c>
      <c r="I24" s="44" t="s">
        <v>372</v>
      </c>
    </row>
    <row r="25" spans="1:9" ht="15">
      <c r="A25" s="143"/>
      <c r="B25" s="1" t="s">
        <v>8</v>
      </c>
      <c r="C25" s="4" t="s">
        <v>323</v>
      </c>
      <c r="D25" s="44" t="s">
        <v>372</v>
      </c>
      <c r="E25" s="44" t="s">
        <v>372</v>
      </c>
      <c r="F25" s="44" t="s">
        <v>372</v>
      </c>
      <c r="G25" s="44" t="s">
        <v>372</v>
      </c>
      <c r="H25" s="44" t="s">
        <v>372</v>
      </c>
      <c r="I25" s="44" t="s">
        <v>372</v>
      </c>
    </row>
    <row r="26" spans="1:9" ht="15.75">
      <c r="A26" s="143"/>
      <c r="B26" s="27" t="s">
        <v>324</v>
      </c>
      <c r="C26" s="4" t="s">
        <v>323</v>
      </c>
      <c r="D26" s="44" t="s">
        <v>372</v>
      </c>
      <c r="E26" s="24">
        <f>SUM(E24:E25)</f>
        <v>0.23399999999999999</v>
      </c>
      <c r="F26" s="24">
        <f>SUM(F24:F25)</f>
        <v>0.114</v>
      </c>
      <c r="G26" s="24">
        <f>E26+F26</f>
        <v>0.348</v>
      </c>
      <c r="H26" s="44" t="s">
        <v>372</v>
      </c>
      <c r="I26" s="44" t="s">
        <v>372</v>
      </c>
    </row>
    <row r="27" spans="1:2" ht="15.75">
      <c r="A27" s="143"/>
      <c r="B27" s="45"/>
    </row>
    <row r="28" spans="1:2" ht="15.75">
      <c r="A28" s="143"/>
      <c r="B28" s="45" t="s">
        <v>527</v>
      </c>
    </row>
    <row r="29" spans="1:9" ht="15">
      <c r="A29" s="143"/>
      <c r="B29" s="1" t="s">
        <v>7</v>
      </c>
      <c r="C29" s="4" t="s">
        <v>323</v>
      </c>
      <c r="D29" s="24">
        <v>1.6</v>
      </c>
      <c r="E29" s="24">
        <f>0.779+0.406</f>
        <v>1.185</v>
      </c>
      <c r="F29" s="24">
        <v>2</v>
      </c>
      <c r="G29" s="24">
        <f>F29+E29</f>
        <v>3.185</v>
      </c>
      <c r="H29" s="24">
        <v>10</v>
      </c>
      <c r="I29" s="24">
        <v>2</v>
      </c>
    </row>
    <row r="30" spans="1:9" ht="15">
      <c r="A30" s="143"/>
      <c r="B30" s="1" t="s">
        <v>8</v>
      </c>
      <c r="C30" s="4" t="s">
        <v>323</v>
      </c>
      <c r="D30" s="14">
        <v>4</v>
      </c>
      <c r="E30" s="14">
        <f>1.206+1.289</f>
        <v>2.495</v>
      </c>
      <c r="F30" s="14">
        <v>4</v>
      </c>
      <c r="G30" s="24">
        <f>F30+E30</f>
        <v>6.495</v>
      </c>
      <c r="H30" s="14">
        <v>20</v>
      </c>
      <c r="I30" s="14">
        <v>4</v>
      </c>
    </row>
    <row r="31" spans="1:9" ht="15.75">
      <c r="A31" s="143"/>
      <c r="B31" s="27" t="s">
        <v>324</v>
      </c>
      <c r="C31" s="27" t="s">
        <v>323</v>
      </c>
      <c r="D31" s="47">
        <f aca="true" t="shared" si="1" ref="D31:I31">SUM(D29:D30)</f>
        <v>5.6</v>
      </c>
      <c r="E31" s="47">
        <f t="shared" si="1"/>
        <v>3.68</v>
      </c>
      <c r="F31" s="47">
        <f t="shared" si="1"/>
        <v>6</v>
      </c>
      <c r="G31" s="123">
        <f t="shared" si="1"/>
        <v>9.68</v>
      </c>
      <c r="H31" s="47">
        <f t="shared" si="1"/>
        <v>30</v>
      </c>
      <c r="I31" s="47">
        <f t="shared" si="1"/>
        <v>6</v>
      </c>
    </row>
    <row r="32" ht="15">
      <c r="A32" s="143"/>
    </row>
    <row r="33" spans="1:2" ht="15.75">
      <c r="A33" s="143"/>
      <c r="B33" s="45" t="s">
        <v>528</v>
      </c>
    </row>
    <row r="34" spans="1:10" ht="15">
      <c r="A34" s="143"/>
      <c r="B34" s="1" t="s">
        <v>325</v>
      </c>
      <c r="C34" s="4" t="s">
        <v>323</v>
      </c>
      <c r="D34" s="14">
        <f aca="true" t="shared" si="2" ref="D34:I34">D29+D24+D19+D14</f>
        <v>90.39999999999999</v>
      </c>
      <c r="E34" s="14">
        <f t="shared" si="2"/>
        <v>120.055</v>
      </c>
      <c r="F34" s="14">
        <f t="shared" si="2"/>
        <v>90.216</v>
      </c>
      <c r="G34" s="14">
        <f t="shared" si="2"/>
        <v>210.271</v>
      </c>
      <c r="H34" s="14">
        <f>H29+H24+H19+H14</f>
        <v>485</v>
      </c>
      <c r="I34" s="14">
        <f t="shared" si="2"/>
        <v>97</v>
      </c>
      <c r="J34" s="14"/>
    </row>
    <row r="35" spans="1:10" ht="15">
      <c r="A35" s="143"/>
      <c r="B35" s="1" t="s">
        <v>326</v>
      </c>
      <c r="C35" s="4" t="s">
        <v>323</v>
      </c>
      <c r="D35" s="14">
        <f aca="true" t="shared" si="3" ref="D35:I36">D30+D25+D20+D15</f>
        <v>4</v>
      </c>
      <c r="E35" s="14">
        <f t="shared" si="3"/>
        <v>2.495</v>
      </c>
      <c r="F35" s="14">
        <f t="shared" si="3"/>
        <v>4</v>
      </c>
      <c r="G35" s="14">
        <f t="shared" si="3"/>
        <v>6.495</v>
      </c>
      <c r="H35" s="14">
        <f>H30+H25+H20+H15</f>
        <v>20</v>
      </c>
      <c r="I35" s="14">
        <f t="shared" si="3"/>
        <v>4</v>
      </c>
      <c r="J35" s="14"/>
    </row>
    <row r="36" spans="1:9" ht="15.75">
      <c r="A36" s="143"/>
      <c r="B36" s="27" t="s">
        <v>327</v>
      </c>
      <c r="C36" s="27" t="s">
        <v>323</v>
      </c>
      <c r="D36" s="47">
        <f t="shared" si="3"/>
        <v>94.39999999999999</v>
      </c>
      <c r="E36" s="47">
        <f t="shared" si="3"/>
        <v>122.55000000000001</v>
      </c>
      <c r="F36" s="47">
        <f t="shared" si="3"/>
        <v>94.216</v>
      </c>
      <c r="G36" s="47">
        <f t="shared" si="3"/>
        <v>216.766</v>
      </c>
      <c r="H36" s="47">
        <f t="shared" si="3"/>
        <v>505</v>
      </c>
      <c r="I36" s="47">
        <f t="shared" si="3"/>
        <v>101</v>
      </c>
    </row>
    <row r="37" spans="1:9" ht="15.75">
      <c r="A37" s="143"/>
      <c r="B37" s="45"/>
      <c r="C37" s="27"/>
      <c r="D37" s="47"/>
      <c r="E37" s="47"/>
      <c r="F37" s="47"/>
      <c r="G37" s="47"/>
      <c r="H37" s="47"/>
      <c r="I37" s="47"/>
    </row>
    <row r="38" spans="1:2" ht="15.75">
      <c r="A38" s="143" t="s">
        <v>9</v>
      </c>
      <c r="B38" s="28" t="s">
        <v>10</v>
      </c>
    </row>
    <row r="39" spans="1:2" ht="10.5" customHeight="1">
      <c r="A39" s="143"/>
      <c r="B39" s="28"/>
    </row>
    <row r="40" spans="1:2" ht="15">
      <c r="A40" s="143"/>
      <c r="B40" s="1" t="s">
        <v>24</v>
      </c>
    </row>
    <row r="41" spans="1:2" ht="15">
      <c r="A41" s="143"/>
      <c r="B41" s="3" t="s">
        <v>652</v>
      </c>
    </row>
    <row r="42" spans="1:9" ht="15">
      <c r="A42" s="143"/>
      <c r="B42" s="1" t="s">
        <v>11</v>
      </c>
      <c r="C42" s="8" t="s">
        <v>386</v>
      </c>
      <c r="D42" s="24">
        <v>5</v>
      </c>
      <c r="E42" s="24">
        <f>5.359+4.424</f>
        <v>9.783000000000001</v>
      </c>
      <c r="F42" s="24">
        <v>7.2</v>
      </c>
      <c r="G42" s="24">
        <f>E42+F42</f>
        <v>16.983</v>
      </c>
      <c r="H42" s="24">
        <f>7.25*5</f>
        <v>36.25</v>
      </c>
      <c r="I42" s="24">
        <v>7.25</v>
      </c>
    </row>
    <row r="43" spans="1:9" ht="15">
      <c r="A43" s="143"/>
      <c r="B43" s="1" t="s">
        <v>12</v>
      </c>
      <c r="C43" s="4" t="s">
        <v>323</v>
      </c>
      <c r="D43" s="14">
        <v>0.5</v>
      </c>
      <c r="E43" s="14">
        <f>0.117+0.124</f>
        <v>0.241</v>
      </c>
      <c r="F43" s="14">
        <v>0.5</v>
      </c>
      <c r="G43" s="24">
        <f>E43+F43</f>
        <v>0.741</v>
      </c>
      <c r="H43" s="14">
        <f>0.5*5</f>
        <v>2.5</v>
      </c>
      <c r="I43" s="14">
        <v>0.5</v>
      </c>
    </row>
    <row r="44" spans="1:9" ht="15.75">
      <c r="A44" s="143"/>
      <c r="B44" s="45" t="s">
        <v>324</v>
      </c>
      <c r="C44" s="27" t="s">
        <v>323</v>
      </c>
      <c r="D44" s="47">
        <f aca="true" t="shared" si="4" ref="D44:I44">SUM(D42:D43)</f>
        <v>5.5</v>
      </c>
      <c r="E44" s="47">
        <f t="shared" si="4"/>
        <v>10.024000000000001</v>
      </c>
      <c r="F44" s="47">
        <f t="shared" si="4"/>
        <v>7.7</v>
      </c>
      <c r="G44" s="123">
        <f t="shared" si="4"/>
        <v>17.724</v>
      </c>
      <c r="H44" s="47">
        <f t="shared" si="4"/>
        <v>38.75</v>
      </c>
      <c r="I44" s="47">
        <f t="shared" si="4"/>
        <v>7.75</v>
      </c>
    </row>
    <row r="45" ht="15">
      <c r="A45" s="143"/>
    </row>
    <row r="46" spans="1:2" ht="15">
      <c r="A46" s="143"/>
      <c r="B46" s="1" t="s">
        <v>13</v>
      </c>
    </row>
    <row r="47" spans="1:9" ht="15">
      <c r="A47" s="143"/>
      <c r="B47" s="1" t="s">
        <v>14</v>
      </c>
      <c r="C47" s="4" t="s">
        <v>323</v>
      </c>
      <c r="D47" s="14" t="s">
        <v>466</v>
      </c>
      <c r="E47" s="14" t="s">
        <v>466</v>
      </c>
      <c r="F47" s="14" t="s">
        <v>466</v>
      </c>
      <c r="G47" s="14" t="s">
        <v>466</v>
      </c>
      <c r="H47" s="14" t="s">
        <v>466</v>
      </c>
      <c r="I47" s="14" t="s">
        <v>466</v>
      </c>
    </row>
    <row r="48" ht="15">
      <c r="A48" s="143"/>
    </row>
    <row r="49" spans="1:9" ht="15.75">
      <c r="A49" s="143"/>
      <c r="B49" s="45" t="s">
        <v>17</v>
      </c>
      <c r="C49" s="27" t="s">
        <v>323</v>
      </c>
      <c r="D49" s="47">
        <f aca="true" t="shared" si="5" ref="D49:I49">SUM(D44:D47)</f>
        <v>5.5</v>
      </c>
      <c r="E49" s="47">
        <f t="shared" si="5"/>
        <v>10.024000000000001</v>
      </c>
      <c r="F49" s="47">
        <f t="shared" si="5"/>
        <v>7.7</v>
      </c>
      <c r="G49" s="47">
        <f t="shared" si="5"/>
        <v>17.724</v>
      </c>
      <c r="H49" s="47">
        <f t="shared" si="5"/>
        <v>38.75</v>
      </c>
      <c r="I49" s="47">
        <f t="shared" si="5"/>
        <v>7.75</v>
      </c>
    </row>
    <row r="50" ht="15">
      <c r="A50" s="143"/>
    </row>
    <row r="51" spans="1:9" ht="15">
      <c r="A51" s="143"/>
      <c r="B51" s="1" t="s">
        <v>15</v>
      </c>
      <c r="C51" s="4" t="s">
        <v>323</v>
      </c>
      <c r="D51" s="24">
        <v>250</v>
      </c>
      <c r="E51" s="24">
        <f>209.16+294.8</f>
        <v>503.96000000000004</v>
      </c>
      <c r="F51" s="24">
        <v>200</v>
      </c>
      <c r="G51" s="24">
        <f>E51+F51</f>
        <v>703.96</v>
      </c>
      <c r="H51" s="24">
        <v>1000</v>
      </c>
      <c r="I51" s="24">
        <v>200</v>
      </c>
    </row>
    <row r="52" spans="1:9" ht="15">
      <c r="A52" s="143"/>
      <c r="B52" s="1" t="s">
        <v>16</v>
      </c>
      <c r="C52" s="8" t="s">
        <v>387</v>
      </c>
      <c r="D52" s="24">
        <v>2.5</v>
      </c>
      <c r="E52" s="24">
        <f>5.046+1.858</f>
        <v>6.904</v>
      </c>
      <c r="F52" s="24">
        <v>2.5</v>
      </c>
      <c r="G52" s="24">
        <f>E52+F52</f>
        <v>9.404</v>
      </c>
      <c r="H52" s="24">
        <f>2.5*5</f>
        <v>12.5</v>
      </c>
      <c r="I52" s="24">
        <v>2.5</v>
      </c>
    </row>
    <row r="53" ht="15" customHeight="1">
      <c r="A53" s="143"/>
    </row>
    <row r="54" spans="1:2" ht="15.75">
      <c r="A54" s="143" t="s">
        <v>18</v>
      </c>
      <c r="B54" s="28" t="s">
        <v>19</v>
      </c>
    </row>
    <row r="55" spans="1:9" ht="15">
      <c r="A55" s="143"/>
      <c r="B55" s="1" t="s">
        <v>20</v>
      </c>
      <c r="C55" s="4" t="s">
        <v>322</v>
      </c>
      <c r="D55" s="24">
        <v>70</v>
      </c>
      <c r="E55" s="24">
        <f>65.129+72.277</f>
        <v>137.406</v>
      </c>
      <c r="F55" s="24">
        <v>68</v>
      </c>
      <c r="G55" s="24">
        <f>F55+E55</f>
        <v>205.406</v>
      </c>
      <c r="H55" s="24">
        <f>75*5</f>
        <v>375</v>
      </c>
      <c r="I55" s="24">
        <v>75</v>
      </c>
    </row>
    <row r="56" spans="1:9" ht="15">
      <c r="A56" s="143"/>
      <c r="B56" s="1" t="s">
        <v>21</v>
      </c>
      <c r="C56" s="4" t="s">
        <v>323</v>
      </c>
      <c r="D56" s="24">
        <v>26</v>
      </c>
      <c r="E56" s="24">
        <f>31.892+35.607</f>
        <v>67.499</v>
      </c>
      <c r="F56" s="24">
        <v>32</v>
      </c>
      <c r="G56" s="24">
        <f>F56+E56</f>
        <v>99.499</v>
      </c>
      <c r="H56" s="24">
        <f>33*5</f>
        <v>165</v>
      </c>
      <c r="I56" s="24">
        <v>33</v>
      </c>
    </row>
    <row r="57" ht="15" customHeight="1">
      <c r="A57" s="143"/>
    </row>
    <row r="58" spans="1:2" ht="15.75">
      <c r="A58" s="143" t="s">
        <v>22</v>
      </c>
      <c r="B58" s="28" t="s">
        <v>23</v>
      </c>
    </row>
    <row r="59" spans="1:2" ht="15">
      <c r="A59" s="143"/>
      <c r="B59" s="1" t="s">
        <v>25</v>
      </c>
    </row>
    <row r="60" spans="1:9" ht="15">
      <c r="A60" s="143"/>
      <c r="B60" s="1" t="s">
        <v>26</v>
      </c>
      <c r="C60" s="4" t="s">
        <v>323</v>
      </c>
      <c r="D60" s="24">
        <v>5</v>
      </c>
      <c r="E60" s="87">
        <f>3.352+0.949</f>
        <v>4.301</v>
      </c>
      <c r="F60" s="24">
        <v>1.05</v>
      </c>
      <c r="G60" s="24">
        <f>F60+E60</f>
        <v>5.351</v>
      </c>
      <c r="H60" s="24">
        <v>5.4</v>
      </c>
      <c r="I60" s="24">
        <v>1.12</v>
      </c>
    </row>
    <row r="61" spans="1:9" ht="15">
      <c r="A61" s="143"/>
      <c r="B61" s="1" t="s">
        <v>27</v>
      </c>
      <c r="C61" s="4" t="s">
        <v>323</v>
      </c>
      <c r="D61" s="24">
        <v>0.085</v>
      </c>
      <c r="E61" s="87">
        <v>0.002</v>
      </c>
      <c r="F61" s="24">
        <v>0.006</v>
      </c>
      <c r="G61" s="24">
        <f>F61+E61</f>
        <v>0.008</v>
      </c>
      <c r="H61" s="24">
        <v>0.032</v>
      </c>
      <c r="I61" s="24">
        <v>0.006</v>
      </c>
    </row>
    <row r="62" spans="1:9" ht="15">
      <c r="A62" s="143"/>
      <c r="B62" s="1" t="s">
        <v>28</v>
      </c>
      <c r="C62" s="4" t="s">
        <v>323</v>
      </c>
      <c r="D62" s="24">
        <v>0.205</v>
      </c>
      <c r="E62" s="87">
        <v>0.017</v>
      </c>
      <c r="F62" s="24">
        <v>0.017</v>
      </c>
      <c r="G62" s="24">
        <f>F62+E62</f>
        <v>0.034</v>
      </c>
      <c r="H62" s="24">
        <v>0.058</v>
      </c>
      <c r="I62" s="24">
        <v>0.011</v>
      </c>
    </row>
    <row r="63" spans="1:9" ht="15">
      <c r="A63" s="143"/>
      <c r="B63" s="1" t="s">
        <v>29</v>
      </c>
      <c r="C63" s="4" t="s">
        <v>323</v>
      </c>
      <c r="D63" s="14" t="s">
        <v>466</v>
      </c>
      <c r="E63" s="14" t="s">
        <v>466</v>
      </c>
      <c r="F63" s="14" t="s">
        <v>466</v>
      </c>
      <c r="G63" s="14" t="s">
        <v>466</v>
      </c>
      <c r="H63" s="14" t="s">
        <v>466</v>
      </c>
      <c r="I63" s="14" t="s">
        <v>466</v>
      </c>
    </row>
    <row r="64" spans="1:9" ht="15">
      <c r="A64" s="143"/>
      <c r="B64" s="1" t="s">
        <v>30</v>
      </c>
      <c r="C64" s="4" t="s">
        <v>323</v>
      </c>
      <c r="D64" s="14" t="s">
        <v>466</v>
      </c>
      <c r="E64" s="14" t="s">
        <v>466</v>
      </c>
      <c r="F64" s="14" t="s">
        <v>466</v>
      </c>
      <c r="G64" s="14" t="s">
        <v>466</v>
      </c>
      <c r="H64" s="14" t="s">
        <v>466</v>
      </c>
      <c r="I64" s="14" t="s">
        <v>466</v>
      </c>
    </row>
    <row r="65" ht="15" customHeight="1">
      <c r="A65" s="143"/>
    </row>
    <row r="66" spans="1:9" ht="15.75">
      <c r="A66" s="143"/>
      <c r="B66" s="45" t="s">
        <v>530</v>
      </c>
      <c r="C66" s="27" t="s">
        <v>323</v>
      </c>
      <c r="D66" s="47">
        <f>SUM(D60:D64)</f>
        <v>5.29</v>
      </c>
      <c r="E66" s="88">
        <f>SUM(E60:E65)</f>
        <v>4.32</v>
      </c>
      <c r="F66" s="88">
        <f>SUM(F60:F65)</f>
        <v>1.073</v>
      </c>
      <c r="G66" s="88">
        <f>SUM(G60:G65)</f>
        <v>5.393</v>
      </c>
      <c r="H66" s="88">
        <f>SUM(H60:H65)</f>
        <v>5.49</v>
      </c>
      <c r="I66" s="88">
        <f>SUM(I60:I65)</f>
        <v>1.137</v>
      </c>
    </row>
    <row r="67" ht="15" customHeight="1">
      <c r="A67" s="143"/>
    </row>
    <row r="68" spans="1:2" ht="15.75">
      <c r="A68" s="143" t="s">
        <v>31</v>
      </c>
      <c r="B68" s="28" t="s">
        <v>32</v>
      </c>
    </row>
    <row r="69" spans="1:9" ht="15">
      <c r="A69" s="143"/>
      <c r="B69" s="3" t="s">
        <v>33</v>
      </c>
      <c r="C69" s="8" t="s">
        <v>386</v>
      </c>
      <c r="D69" s="24">
        <v>60.2</v>
      </c>
      <c r="E69" s="24">
        <f>63.793+22.294</f>
        <v>86.087</v>
      </c>
      <c r="F69" s="24">
        <v>26.494</v>
      </c>
      <c r="G69" s="24">
        <f>F69+E69</f>
        <v>112.581</v>
      </c>
      <c r="H69" s="24">
        <v>60</v>
      </c>
      <c r="I69" s="24">
        <v>15</v>
      </c>
    </row>
    <row r="70" spans="1:9" s="3" customFormat="1" ht="15">
      <c r="A70" s="144"/>
      <c r="B70" s="3" t="s">
        <v>34</v>
      </c>
      <c r="C70" s="5" t="s">
        <v>323</v>
      </c>
      <c r="D70" s="30">
        <v>22</v>
      </c>
      <c r="E70" s="30">
        <f>28.243+10.898</f>
        <v>39.141</v>
      </c>
      <c r="F70" s="30">
        <v>10.978</v>
      </c>
      <c r="G70" s="24">
        <f>F70+E70</f>
        <v>50.119</v>
      </c>
      <c r="H70" s="30">
        <v>22</v>
      </c>
      <c r="I70" s="30">
        <v>4.5</v>
      </c>
    </row>
    <row r="71" spans="1:9" s="3" customFormat="1" ht="15">
      <c r="A71" s="144"/>
      <c r="B71" s="3" t="s">
        <v>35</v>
      </c>
      <c r="C71" s="5" t="s">
        <v>323</v>
      </c>
      <c r="D71" s="30">
        <v>26</v>
      </c>
      <c r="E71" s="30">
        <f>22.896+9.386</f>
        <v>32.282</v>
      </c>
      <c r="F71" s="30">
        <v>10.978</v>
      </c>
      <c r="G71" s="24">
        <f>F71+E71</f>
        <v>43.26</v>
      </c>
      <c r="H71" s="30">
        <v>26</v>
      </c>
      <c r="I71" s="30">
        <v>5.2</v>
      </c>
    </row>
    <row r="72" spans="1:9" s="3" customFormat="1" ht="9.75" customHeight="1">
      <c r="A72" s="144"/>
      <c r="C72" s="5"/>
      <c r="D72" s="30"/>
      <c r="E72" s="30"/>
      <c r="F72" s="30"/>
      <c r="G72" s="30"/>
      <c r="H72" s="30"/>
      <c r="I72" s="30"/>
    </row>
    <row r="73" spans="1:9" s="3" customFormat="1" ht="15.75">
      <c r="A73" s="144"/>
      <c r="B73" s="45" t="s">
        <v>36</v>
      </c>
      <c r="C73" s="27" t="s">
        <v>323</v>
      </c>
      <c r="D73" s="47">
        <f>SUM(D69:D71)</f>
        <v>108.2</v>
      </c>
      <c r="E73" s="47">
        <f>SUM(E69:E72)</f>
        <v>157.51</v>
      </c>
      <c r="F73" s="47">
        <f>SUM(F69:F72)</f>
        <v>48.45</v>
      </c>
      <c r="G73" s="47">
        <f>SUM(G69:G72)</f>
        <v>205.95999999999998</v>
      </c>
      <c r="H73" s="47">
        <f>SUM(H69:H72)</f>
        <v>108</v>
      </c>
      <c r="I73" s="47">
        <f>SUM(I69:I72)</f>
        <v>24.7</v>
      </c>
    </row>
    <row r="74" spans="1:9" s="3" customFormat="1" ht="15.75">
      <c r="A74" s="144"/>
      <c r="B74" s="45"/>
      <c r="C74" s="27"/>
      <c r="D74" s="47"/>
      <c r="E74" s="47"/>
      <c r="F74" s="47"/>
      <c r="G74" s="47"/>
      <c r="H74" s="47"/>
      <c r="I74" s="47"/>
    </row>
    <row r="75" spans="1:9" s="3" customFormat="1" ht="15.75">
      <c r="A75" s="144"/>
      <c r="B75" s="45"/>
      <c r="C75" s="27"/>
      <c r="D75" s="47"/>
      <c r="E75" s="47"/>
      <c r="F75" s="47"/>
      <c r="G75" s="47"/>
      <c r="H75" s="47"/>
      <c r="I75" s="47"/>
    </row>
    <row r="76" spans="1:9" s="3" customFormat="1" ht="15.75">
      <c r="A76" s="144" t="s">
        <v>37</v>
      </c>
      <c r="B76" s="28" t="s">
        <v>38</v>
      </c>
      <c r="C76" s="5"/>
      <c r="D76" s="30"/>
      <c r="E76" s="30"/>
      <c r="F76" s="30"/>
      <c r="G76" s="30"/>
      <c r="H76" s="30"/>
      <c r="I76" s="30"/>
    </row>
    <row r="77" spans="1:9" s="3" customFormat="1" ht="15">
      <c r="A77" s="144"/>
      <c r="B77" s="3" t="s">
        <v>40</v>
      </c>
      <c r="C77" s="73" t="s">
        <v>386</v>
      </c>
      <c r="D77" s="30">
        <v>0.3</v>
      </c>
      <c r="E77" s="30">
        <f>0.155+0.043</f>
        <v>0.198</v>
      </c>
      <c r="F77" s="30">
        <v>0.04</v>
      </c>
      <c r="G77" s="30">
        <f>F77+E77</f>
        <v>0.23800000000000002</v>
      </c>
      <c r="H77" s="30">
        <v>0.2</v>
      </c>
      <c r="I77" s="30">
        <v>0.04</v>
      </c>
    </row>
    <row r="78" spans="1:9" s="3" customFormat="1" ht="15">
      <c r="A78" s="144"/>
      <c r="B78" s="3" t="s">
        <v>39</v>
      </c>
      <c r="C78" s="5"/>
      <c r="D78" s="30"/>
      <c r="E78" s="30"/>
      <c r="F78" s="30"/>
      <c r="G78" s="30"/>
      <c r="H78" s="30"/>
      <c r="I78" s="30"/>
    </row>
    <row r="79" spans="1:9" s="3" customFormat="1" ht="15">
      <c r="A79" s="144"/>
      <c r="B79" s="3" t="s">
        <v>41</v>
      </c>
      <c r="C79" s="5" t="s">
        <v>323</v>
      </c>
      <c r="D79" s="30">
        <v>350</v>
      </c>
      <c r="E79" s="30">
        <f>0.21+68</f>
        <v>68.21</v>
      </c>
      <c r="F79" s="30">
        <v>70</v>
      </c>
      <c r="G79" s="30">
        <f>F79+E79</f>
        <v>138.20999999999998</v>
      </c>
      <c r="H79" s="30">
        <f>250</f>
        <v>250</v>
      </c>
      <c r="I79" s="30">
        <v>50</v>
      </c>
    </row>
    <row r="80" spans="1:9" s="3" customFormat="1" ht="15">
      <c r="A80" s="144"/>
      <c r="C80" s="5"/>
      <c r="D80" s="30"/>
      <c r="E80" s="30"/>
      <c r="F80" s="30"/>
      <c r="G80" s="30"/>
      <c r="H80" s="30"/>
      <c r="I80" s="30"/>
    </row>
    <row r="81" spans="1:9" s="3" customFormat="1" ht="15.75">
      <c r="A81" s="144" t="s">
        <v>42</v>
      </c>
      <c r="B81" s="28" t="s">
        <v>43</v>
      </c>
      <c r="C81" s="5"/>
      <c r="D81" s="30"/>
      <c r="E81" s="30"/>
      <c r="F81" s="30"/>
      <c r="G81" s="30"/>
      <c r="H81" s="30"/>
      <c r="I81" s="30"/>
    </row>
    <row r="82" spans="1:9" s="3" customFormat="1" ht="15">
      <c r="A82" s="144"/>
      <c r="B82" s="3" t="s">
        <v>44</v>
      </c>
      <c r="C82" s="73" t="s">
        <v>386</v>
      </c>
      <c r="D82" s="30">
        <v>250</v>
      </c>
      <c r="E82" s="30">
        <f>0.15+0.048</f>
        <v>0.198</v>
      </c>
      <c r="F82" s="30">
        <v>0.05</v>
      </c>
      <c r="G82" s="30">
        <f>F82+E82</f>
        <v>0.248</v>
      </c>
      <c r="H82" s="30">
        <v>250</v>
      </c>
      <c r="I82" s="30">
        <v>50</v>
      </c>
    </row>
    <row r="83" spans="1:9" s="3" customFormat="1" ht="15">
      <c r="A83" s="144"/>
      <c r="B83" s="3" t="s">
        <v>45</v>
      </c>
      <c r="C83" s="5" t="s">
        <v>323</v>
      </c>
      <c r="D83" s="30">
        <v>350</v>
      </c>
      <c r="E83" s="30">
        <f>0.21+68</f>
        <v>68.21</v>
      </c>
      <c r="F83" s="30">
        <v>70</v>
      </c>
      <c r="G83" s="30">
        <f>F83+E83</f>
        <v>138.20999999999998</v>
      </c>
      <c r="H83" s="30">
        <v>250</v>
      </c>
      <c r="I83" s="30">
        <v>50</v>
      </c>
    </row>
    <row r="84" spans="1:9" s="3" customFormat="1" ht="15">
      <c r="A84" s="144"/>
      <c r="C84" s="5"/>
      <c r="D84" s="30"/>
      <c r="E84" s="30"/>
      <c r="F84" s="30"/>
      <c r="G84" s="30"/>
      <c r="H84" s="30"/>
      <c r="I84" s="30"/>
    </row>
    <row r="85" spans="1:9" s="3" customFormat="1" ht="15.75">
      <c r="A85" s="144" t="s">
        <v>50</v>
      </c>
      <c r="B85" s="28" t="s">
        <v>46</v>
      </c>
      <c r="C85" s="5"/>
      <c r="D85" s="30"/>
      <c r="E85" s="30"/>
      <c r="F85" s="30"/>
      <c r="G85" s="30"/>
      <c r="H85" s="30"/>
      <c r="I85" s="30"/>
    </row>
    <row r="86" spans="1:9" s="3" customFormat="1" ht="15">
      <c r="A86" s="144"/>
      <c r="B86" s="3" t="s">
        <v>47</v>
      </c>
      <c r="C86" s="73" t="s">
        <v>386</v>
      </c>
      <c r="D86" s="30">
        <v>24</v>
      </c>
      <c r="E86" s="30">
        <f>24.259+23.594</f>
        <v>47.853</v>
      </c>
      <c r="F86" s="30">
        <v>24</v>
      </c>
      <c r="G86" s="30">
        <f aca="true" t="shared" si="6" ref="G86:G93">F86+E86</f>
        <v>71.85300000000001</v>
      </c>
      <c r="H86" s="30">
        <v>125</v>
      </c>
      <c r="I86" s="30">
        <v>25</v>
      </c>
    </row>
    <row r="87" spans="1:9" s="3" customFormat="1" ht="15">
      <c r="A87" s="144"/>
      <c r="B87" s="31" t="s">
        <v>531</v>
      </c>
      <c r="C87" s="5" t="s">
        <v>323</v>
      </c>
      <c r="D87" s="30">
        <v>24</v>
      </c>
      <c r="E87" s="30">
        <f>24.259+23.594</f>
        <v>47.853</v>
      </c>
      <c r="F87" s="30">
        <v>24</v>
      </c>
      <c r="G87" s="30">
        <f t="shared" si="6"/>
        <v>71.85300000000001</v>
      </c>
      <c r="H87" s="30">
        <v>125</v>
      </c>
      <c r="I87" s="30">
        <v>25</v>
      </c>
    </row>
    <row r="88" spans="1:9" s="3" customFormat="1" ht="4.5" customHeight="1">
      <c r="A88" s="144"/>
      <c r="B88" s="31"/>
      <c r="C88" s="5"/>
      <c r="D88" s="30"/>
      <c r="E88" s="30"/>
      <c r="F88" s="30"/>
      <c r="G88" s="30"/>
      <c r="H88" s="30"/>
      <c r="I88" s="30"/>
    </row>
    <row r="89" spans="1:9" s="3" customFormat="1" ht="15">
      <c r="A89" s="144"/>
      <c r="B89" s="3" t="s">
        <v>532</v>
      </c>
      <c r="C89" s="5" t="s">
        <v>323</v>
      </c>
      <c r="D89" s="15" t="s">
        <v>466</v>
      </c>
      <c r="E89" s="15">
        <f>0.129+0.045</f>
        <v>0.174</v>
      </c>
      <c r="F89" s="15">
        <v>0.05</v>
      </c>
      <c r="G89" s="30">
        <f t="shared" si="6"/>
        <v>0.22399999999999998</v>
      </c>
      <c r="H89" s="64" t="s">
        <v>372</v>
      </c>
      <c r="I89" s="64" t="s">
        <v>372</v>
      </c>
    </row>
    <row r="90" spans="1:9" s="3" customFormat="1" ht="15">
      <c r="A90" s="144"/>
      <c r="B90" s="31" t="s">
        <v>531</v>
      </c>
      <c r="C90" s="5" t="s">
        <v>323</v>
      </c>
      <c r="D90" s="15" t="s">
        <v>466</v>
      </c>
      <c r="E90" s="15">
        <f>0.129+0.045</f>
        <v>0.174</v>
      </c>
      <c r="F90" s="15">
        <v>0.05</v>
      </c>
      <c r="G90" s="30">
        <f t="shared" si="6"/>
        <v>0.22399999999999998</v>
      </c>
      <c r="H90" s="64" t="s">
        <v>372</v>
      </c>
      <c r="I90" s="64" t="s">
        <v>372</v>
      </c>
    </row>
    <row r="91" spans="1:9" s="3" customFormat="1" ht="4.5" customHeight="1">
      <c r="A91" s="144"/>
      <c r="B91" s="31"/>
      <c r="C91" s="5"/>
      <c r="D91" s="15"/>
      <c r="E91" s="15"/>
      <c r="F91" s="15"/>
      <c r="G91" s="15"/>
      <c r="H91" s="15"/>
      <c r="I91" s="15"/>
    </row>
    <row r="92" spans="1:9" s="3" customFormat="1" ht="15">
      <c r="A92" s="144"/>
      <c r="B92" s="3" t="s">
        <v>533</v>
      </c>
      <c r="C92" s="5" t="s">
        <v>323</v>
      </c>
      <c r="D92" s="15" t="s">
        <v>466</v>
      </c>
      <c r="E92" s="15">
        <f>0.073+0.035</f>
        <v>0.108</v>
      </c>
      <c r="F92" s="64">
        <f>0.05</f>
        <v>0.05</v>
      </c>
      <c r="G92" s="30">
        <f t="shared" si="6"/>
        <v>0.158</v>
      </c>
      <c r="H92" s="64" t="s">
        <v>372</v>
      </c>
      <c r="I92" s="64" t="s">
        <v>372</v>
      </c>
    </row>
    <row r="93" spans="1:9" s="3" customFormat="1" ht="15">
      <c r="A93" s="144"/>
      <c r="B93" s="31" t="s">
        <v>531</v>
      </c>
      <c r="C93" s="5" t="s">
        <v>323</v>
      </c>
      <c r="D93" s="15" t="s">
        <v>466</v>
      </c>
      <c r="E93" s="15">
        <f>0.073+0.035</f>
        <v>0.108</v>
      </c>
      <c r="F93" s="64">
        <f>0.05</f>
        <v>0.05</v>
      </c>
      <c r="G93" s="30">
        <f t="shared" si="6"/>
        <v>0.158</v>
      </c>
      <c r="H93" s="64" t="s">
        <v>372</v>
      </c>
      <c r="I93" s="64" t="s">
        <v>372</v>
      </c>
    </row>
    <row r="94" spans="1:9" s="3" customFormat="1" ht="9.75" customHeight="1">
      <c r="A94" s="144"/>
      <c r="B94" s="31"/>
      <c r="C94" s="5"/>
      <c r="D94" s="15"/>
      <c r="E94" s="15"/>
      <c r="F94" s="64"/>
      <c r="G94" s="15"/>
      <c r="H94" s="15"/>
      <c r="I94" s="15"/>
    </row>
    <row r="95" spans="1:10" s="3" customFormat="1" ht="19.5" customHeight="1">
      <c r="A95" s="144"/>
      <c r="B95" s="124" t="s">
        <v>48</v>
      </c>
      <c r="C95" s="5" t="s">
        <v>323</v>
      </c>
      <c r="D95" s="15">
        <f aca="true" t="shared" si="7" ref="D95:I96">D92+D89+D86</f>
        <v>24</v>
      </c>
      <c r="E95" s="15">
        <f t="shared" si="7"/>
        <v>48.135</v>
      </c>
      <c r="F95" s="15">
        <f t="shared" si="7"/>
        <v>24.1</v>
      </c>
      <c r="G95" s="15">
        <f t="shared" si="7"/>
        <v>72.23500000000001</v>
      </c>
      <c r="H95" s="15">
        <f t="shared" si="7"/>
        <v>125</v>
      </c>
      <c r="I95" s="15">
        <f t="shared" si="7"/>
        <v>25</v>
      </c>
      <c r="J95" s="15"/>
    </row>
    <row r="96" spans="1:10" s="3" customFormat="1" ht="19.5" customHeight="1">
      <c r="A96" s="144"/>
      <c r="B96" s="122" t="s">
        <v>49</v>
      </c>
      <c r="C96" s="5" t="s">
        <v>323</v>
      </c>
      <c r="D96" s="15">
        <f t="shared" si="7"/>
        <v>24</v>
      </c>
      <c r="E96" s="15">
        <f t="shared" si="7"/>
        <v>48.135</v>
      </c>
      <c r="F96" s="15">
        <f t="shared" si="7"/>
        <v>24.1</v>
      </c>
      <c r="G96" s="15">
        <f t="shared" si="7"/>
        <v>72.23500000000001</v>
      </c>
      <c r="H96" s="15">
        <f t="shared" si="7"/>
        <v>125</v>
      </c>
      <c r="I96" s="15">
        <f t="shared" si="7"/>
        <v>25</v>
      </c>
      <c r="J96" s="15"/>
    </row>
    <row r="97" spans="1:9" s="3" customFormat="1" ht="15">
      <c r="A97" s="144"/>
      <c r="C97" s="5"/>
      <c r="D97" s="30"/>
      <c r="E97" s="30"/>
      <c r="F97" s="30"/>
      <c r="G97" s="30"/>
      <c r="H97" s="30"/>
      <c r="I97" s="30"/>
    </row>
    <row r="98" spans="1:9" s="3" customFormat="1" ht="15.75">
      <c r="A98" s="144" t="s">
        <v>51</v>
      </c>
      <c r="B98" s="45" t="s">
        <v>534</v>
      </c>
      <c r="C98" s="5"/>
      <c r="D98" s="15"/>
      <c r="E98" s="15"/>
      <c r="F98" s="15"/>
      <c r="G98" s="15"/>
      <c r="H98" s="15"/>
      <c r="I98" s="15"/>
    </row>
    <row r="99" spans="1:9" s="3" customFormat="1" ht="15">
      <c r="A99" s="144"/>
      <c r="B99" s="3" t="s">
        <v>536</v>
      </c>
      <c r="C99" s="73" t="s">
        <v>537</v>
      </c>
      <c r="D99" s="15">
        <v>24</v>
      </c>
      <c r="E99" s="15">
        <f>21.034+21</f>
        <v>42.034</v>
      </c>
      <c r="F99" s="15">
        <v>24</v>
      </c>
      <c r="G99" s="15">
        <f>6+E99+F99</f>
        <v>72.03399999999999</v>
      </c>
      <c r="H99" s="15">
        <f>24*5</f>
        <v>120</v>
      </c>
      <c r="I99" s="15">
        <v>24</v>
      </c>
    </row>
    <row r="100" spans="1:9" s="3" customFormat="1" ht="15">
      <c r="A100" s="144"/>
      <c r="B100" s="3" t="s">
        <v>535</v>
      </c>
      <c r="C100" s="5" t="s">
        <v>323</v>
      </c>
      <c r="D100" s="15">
        <v>48</v>
      </c>
      <c r="E100" s="15">
        <f>38.814+39</f>
        <v>77.814</v>
      </c>
      <c r="F100" s="15">
        <v>48</v>
      </c>
      <c r="G100" s="15">
        <f>F100+E100</f>
        <v>125.814</v>
      </c>
      <c r="H100" s="15">
        <f>48*5</f>
        <v>240</v>
      </c>
      <c r="I100" s="15">
        <v>48</v>
      </c>
    </row>
    <row r="101" spans="1:9" s="3" customFormat="1" ht="15">
      <c r="A101" s="144"/>
      <c r="C101" s="5"/>
      <c r="D101" s="15"/>
      <c r="E101" s="15"/>
      <c r="F101" s="15"/>
      <c r="G101" s="15"/>
      <c r="H101" s="15"/>
      <c r="I101" s="15"/>
    </row>
    <row r="102" spans="1:9" s="3" customFormat="1" ht="15.75">
      <c r="A102" s="144" t="s">
        <v>538</v>
      </c>
      <c r="B102" s="28" t="s">
        <v>59</v>
      </c>
      <c r="C102" s="5"/>
      <c r="D102" s="30"/>
      <c r="E102" s="30"/>
      <c r="F102" s="30"/>
      <c r="G102" s="30"/>
      <c r="H102" s="30"/>
      <c r="I102" s="30"/>
    </row>
    <row r="103" spans="1:9" s="3" customFormat="1" ht="15">
      <c r="A103" s="144"/>
      <c r="B103" s="3" t="s">
        <v>60</v>
      </c>
      <c r="C103" s="5" t="s">
        <v>331</v>
      </c>
      <c r="D103" s="125" t="s">
        <v>466</v>
      </c>
      <c r="E103" s="125">
        <f>7+7</f>
        <v>14</v>
      </c>
      <c r="F103" s="125">
        <v>7</v>
      </c>
      <c r="G103" s="125">
        <f>F103+E103</f>
        <v>21</v>
      </c>
      <c r="H103" s="125" t="s">
        <v>466</v>
      </c>
      <c r="I103" s="125" t="s">
        <v>466</v>
      </c>
    </row>
    <row r="104" spans="1:9" s="3" customFormat="1" ht="15">
      <c r="A104" s="144"/>
      <c r="B104" s="3" t="s">
        <v>539</v>
      </c>
      <c r="C104" s="5" t="s">
        <v>323</v>
      </c>
      <c r="D104" s="125" t="s">
        <v>466</v>
      </c>
      <c r="E104" s="125" t="s">
        <v>466</v>
      </c>
      <c r="F104" s="125" t="s">
        <v>466</v>
      </c>
      <c r="G104" s="125" t="s">
        <v>466</v>
      </c>
      <c r="H104" s="125">
        <v>5</v>
      </c>
      <c r="I104" s="125">
        <v>1</v>
      </c>
    </row>
    <row r="105" spans="1:9" s="3" customFormat="1" ht="15">
      <c r="A105" s="144"/>
      <c r="B105" s="3" t="s">
        <v>376</v>
      </c>
      <c r="C105" s="5" t="s">
        <v>323</v>
      </c>
      <c r="D105" s="125">
        <v>2</v>
      </c>
      <c r="E105" s="125">
        <v>6</v>
      </c>
      <c r="F105" s="125">
        <v>3</v>
      </c>
      <c r="G105" s="125">
        <f>F105+E105</f>
        <v>9</v>
      </c>
      <c r="H105" s="125">
        <v>5</v>
      </c>
      <c r="I105" s="125">
        <v>1</v>
      </c>
    </row>
    <row r="106" spans="1:9" s="3" customFormat="1" ht="15">
      <c r="A106" s="144"/>
      <c r="B106" s="35" t="s">
        <v>540</v>
      </c>
      <c r="C106" s="5" t="s">
        <v>323</v>
      </c>
      <c r="D106" s="125">
        <v>2</v>
      </c>
      <c r="E106" s="126">
        <v>3</v>
      </c>
      <c r="F106" s="125">
        <v>3</v>
      </c>
      <c r="G106" s="125">
        <f>F106+E106</f>
        <v>6</v>
      </c>
      <c r="H106" s="126" t="s">
        <v>372</v>
      </c>
      <c r="I106" s="125" t="s">
        <v>466</v>
      </c>
    </row>
    <row r="107" spans="1:9" s="3" customFormat="1" ht="15">
      <c r="A107" s="144"/>
      <c r="C107" s="5"/>
      <c r="D107" s="30"/>
      <c r="E107" s="30"/>
      <c r="F107" s="30"/>
      <c r="G107" s="30"/>
      <c r="H107" s="30"/>
      <c r="I107" s="30"/>
    </row>
    <row r="108" spans="1:9" s="3" customFormat="1" ht="15.75">
      <c r="A108" s="144" t="s">
        <v>542</v>
      </c>
      <c r="B108" s="28" t="s">
        <v>52</v>
      </c>
      <c r="C108" s="5"/>
      <c r="D108" s="30"/>
      <c r="E108" s="30"/>
      <c r="F108" s="30"/>
      <c r="G108" s="30"/>
      <c r="H108" s="30"/>
      <c r="I108" s="30"/>
    </row>
    <row r="109" spans="1:9" s="3" customFormat="1" ht="15">
      <c r="A109" s="144"/>
      <c r="B109" s="3" t="s">
        <v>54</v>
      </c>
      <c r="C109" s="73" t="s">
        <v>388</v>
      </c>
      <c r="D109" s="30">
        <v>2</v>
      </c>
      <c r="E109" s="15" t="s">
        <v>466</v>
      </c>
      <c r="F109" s="15" t="s">
        <v>466</v>
      </c>
      <c r="G109" s="15" t="s">
        <v>466</v>
      </c>
      <c r="H109" s="15" t="s">
        <v>466</v>
      </c>
      <c r="I109" s="15" t="s">
        <v>466</v>
      </c>
    </row>
    <row r="110" spans="1:9" s="3" customFormat="1" ht="15">
      <c r="A110" s="144"/>
      <c r="B110" s="3" t="s">
        <v>53</v>
      </c>
      <c r="C110" s="5" t="s">
        <v>323</v>
      </c>
      <c r="D110" s="15" t="s">
        <v>466</v>
      </c>
      <c r="E110" s="15" t="s">
        <v>466</v>
      </c>
      <c r="F110" s="15" t="s">
        <v>466</v>
      </c>
      <c r="G110" s="15" t="s">
        <v>466</v>
      </c>
      <c r="H110" s="15" t="s">
        <v>466</v>
      </c>
      <c r="I110" s="15" t="s">
        <v>466</v>
      </c>
    </row>
    <row r="111" spans="1:9" s="3" customFormat="1" ht="30">
      <c r="A111" s="144"/>
      <c r="B111" s="32" t="s">
        <v>541</v>
      </c>
      <c r="C111" s="5" t="s">
        <v>323</v>
      </c>
      <c r="D111" s="15" t="s">
        <v>466</v>
      </c>
      <c r="E111" s="15" t="s">
        <v>466</v>
      </c>
      <c r="F111" s="15" t="s">
        <v>466</v>
      </c>
      <c r="G111" s="15" t="s">
        <v>466</v>
      </c>
      <c r="H111" s="15" t="s">
        <v>466</v>
      </c>
      <c r="I111" s="15" t="s">
        <v>466</v>
      </c>
    </row>
    <row r="112" spans="1:9" s="3" customFormat="1" ht="15" customHeight="1">
      <c r="A112" s="144"/>
      <c r="C112" s="5"/>
      <c r="D112" s="30"/>
      <c r="E112" s="30"/>
      <c r="F112" s="30"/>
      <c r="G112" s="30"/>
      <c r="H112" s="30"/>
      <c r="I112" s="30"/>
    </row>
    <row r="113" spans="1:9" s="3" customFormat="1" ht="15.75">
      <c r="A113" s="144" t="s">
        <v>543</v>
      </c>
      <c r="B113" s="28" t="s">
        <v>55</v>
      </c>
      <c r="C113" s="5"/>
      <c r="D113" s="30"/>
      <c r="E113" s="30"/>
      <c r="F113" s="30"/>
      <c r="G113" s="30"/>
      <c r="H113" s="30"/>
      <c r="I113" s="30"/>
    </row>
    <row r="114" spans="1:9" s="3" customFormat="1" ht="15">
      <c r="A114" s="144"/>
      <c r="B114" s="3" t="s">
        <v>58</v>
      </c>
      <c r="C114" s="5" t="s">
        <v>323</v>
      </c>
      <c r="D114" s="30">
        <v>1</v>
      </c>
      <c r="E114" s="30">
        <f>0.73+0.096</f>
        <v>0.826</v>
      </c>
      <c r="F114" s="30">
        <v>0.05</v>
      </c>
      <c r="G114" s="30">
        <f>E114+F114</f>
        <v>0.876</v>
      </c>
      <c r="H114" s="30">
        <v>1.5</v>
      </c>
      <c r="I114" s="30">
        <v>0.3</v>
      </c>
    </row>
    <row r="115" spans="1:9" s="3" customFormat="1" ht="15">
      <c r="A115" s="144"/>
      <c r="B115" s="3" t="s">
        <v>56</v>
      </c>
      <c r="C115" s="5" t="s">
        <v>323</v>
      </c>
      <c r="D115" s="15" t="s">
        <v>466</v>
      </c>
      <c r="E115" s="15" t="s">
        <v>466</v>
      </c>
      <c r="F115" s="15" t="s">
        <v>466</v>
      </c>
      <c r="G115" s="15" t="s">
        <v>466</v>
      </c>
      <c r="H115" s="15" t="s">
        <v>466</v>
      </c>
      <c r="I115" s="15" t="s">
        <v>466</v>
      </c>
    </row>
    <row r="116" spans="1:9" s="3" customFormat="1" ht="15">
      <c r="A116" s="144"/>
      <c r="B116" s="3" t="s">
        <v>57</v>
      </c>
      <c r="C116" s="5" t="s">
        <v>323</v>
      </c>
      <c r="D116" s="15" t="s">
        <v>466</v>
      </c>
      <c r="E116" s="15" t="s">
        <v>466</v>
      </c>
      <c r="F116" s="15" t="s">
        <v>466</v>
      </c>
      <c r="G116" s="15" t="s">
        <v>466</v>
      </c>
      <c r="H116" s="15" t="s">
        <v>466</v>
      </c>
      <c r="I116" s="15" t="s">
        <v>466</v>
      </c>
    </row>
    <row r="117" spans="1:9" s="3" customFormat="1" ht="12" customHeight="1">
      <c r="A117" s="144"/>
      <c r="C117" s="5"/>
      <c r="D117" s="30"/>
      <c r="E117" s="30"/>
      <c r="F117" s="30"/>
      <c r="G117" s="30"/>
      <c r="H117" s="30"/>
      <c r="I117" s="30"/>
    </row>
    <row r="118" spans="1:9" s="3" customFormat="1" ht="15">
      <c r="A118" s="144"/>
      <c r="C118" s="5"/>
      <c r="D118" s="30"/>
      <c r="E118" s="30"/>
      <c r="F118" s="30"/>
      <c r="G118" s="30"/>
      <c r="H118" s="30"/>
      <c r="I118" s="30"/>
    </row>
    <row r="119" spans="1:9" s="3" customFormat="1" ht="31.5">
      <c r="A119" s="144" t="s">
        <v>544</v>
      </c>
      <c r="B119" s="33" t="s">
        <v>61</v>
      </c>
      <c r="C119" s="5"/>
      <c r="D119" s="30"/>
      <c r="E119" s="30"/>
      <c r="F119" s="30"/>
      <c r="G119" s="30"/>
      <c r="H119" s="30"/>
      <c r="I119" s="30"/>
    </row>
    <row r="120" spans="1:9" s="3" customFormat="1" ht="15" customHeight="1">
      <c r="A120" s="144"/>
      <c r="B120" s="3" t="s">
        <v>62</v>
      </c>
      <c r="C120" s="73" t="s">
        <v>386</v>
      </c>
      <c r="D120" s="30">
        <v>220</v>
      </c>
      <c r="E120" s="30">
        <v>160.848</v>
      </c>
      <c r="F120" s="30">
        <v>43</v>
      </c>
      <c r="G120" s="30">
        <v>217</v>
      </c>
      <c r="H120" s="30">
        <v>217</v>
      </c>
      <c r="I120" s="30">
        <v>43</v>
      </c>
    </row>
    <row r="121" spans="1:9" s="3" customFormat="1" ht="15" customHeight="1">
      <c r="A121" s="144"/>
      <c r="B121" s="3" t="s">
        <v>63</v>
      </c>
      <c r="C121" s="5" t="s">
        <v>499</v>
      </c>
      <c r="D121" s="15" t="s">
        <v>349</v>
      </c>
      <c r="E121" s="15">
        <v>404.76</v>
      </c>
      <c r="F121" s="15">
        <v>106</v>
      </c>
      <c r="G121" s="15">
        <v>530</v>
      </c>
      <c r="H121" s="15">
        <v>530</v>
      </c>
      <c r="I121" s="15">
        <v>105</v>
      </c>
    </row>
    <row r="122" spans="1:9" s="3" customFormat="1" ht="15" customHeight="1">
      <c r="A122" s="144"/>
      <c r="B122" s="3" t="s">
        <v>64</v>
      </c>
      <c r="C122" s="5" t="s">
        <v>329</v>
      </c>
      <c r="D122" s="15" t="s">
        <v>349</v>
      </c>
      <c r="E122" s="15" t="s">
        <v>349</v>
      </c>
      <c r="F122" s="15" t="s">
        <v>349</v>
      </c>
      <c r="G122" s="15" t="s">
        <v>349</v>
      </c>
      <c r="H122" s="15" t="s">
        <v>349</v>
      </c>
      <c r="I122" s="15" t="s">
        <v>349</v>
      </c>
    </row>
    <row r="123" spans="1:9" s="3" customFormat="1" ht="15">
      <c r="A123" s="144"/>
      <c r="C123" s="5"/>
      <c r="D123" s="30"/>
      <c r="E123" s="30"/>
      <c r="F123" s="30"/>
      <c r="G123" s="30"/>
      <c r="H123" s="30"/>
      <c r="I123" s="30"/>
    </row>
    <row r="124" spans="1:9" s="3" customFormat="1" ht="15.75">
      <c r="A124" s="144" t="s">
        <v>545</v>
      </c>
      <c r="B124" s="28" t="s">
        <v>66</v>
      </c>
      <c r="C124" s="5"/>
      <c r="D124" s="30"/>
      <c r="E124" s="30"/>
      <c r="F124" s="30"/>
      <c r="G124" s="30"/>
      <c r="H124" s="30"/>
      <c r="I124" s="30"/>
    </row>
    <row r="125" spans="1:10" s="3" customFormat="1" ht="15" customHeight="1">
      <c r="A125" s="144"/>
      <c r="B125" s="3" t="s">
        <v>67</v>
      </c>
      <c r="C125" s="5" t="s">
        <v>328</v>
      </c>
      <c r="D125" s="15" t="s">
        <v>349</v>
      </c>
      <c r="E125" s="15" t="s">
        <v>349</v>
      </c>
      <c r="F125" s="15" t="s">
        <v>349</v>
      </c>
      <c r="G125" s="15" t="s">
        <v>349</v>
      </c>
      <c r="H125" s="15" t="s">
        <v>349</v>
      </c>
      <c r="I125" s="15" t="s">
        <v>349</v>
      </c>
      <c r="J125" s="15"/>
    </row>
    <row r="126" spans="1:10" s="3" customFormat="1" ht="15" customHeight="1">
      <c r="A126" s="144"/>
      <c r="B126" s="3" t="s">
        <v>68</v>
      </c>
      <c r="C126" s="5" t="s">
        <v>323</v>
      </c>
      <c r="D126" s="16">
        <v>1</v>
      </c>
      <c r="E126" s="15" t="s">
        <v>349</v>
      </c>
      <c r="F126" s="15" t="s">
        <v>349</v>
      </c>
      <c r="G126" s="15" t="s">
        <v>349</v>
      </c>
      <c r="H126" s="15" t="s">
        <v>349</v>
      </c>
      <c r="I126" s="15" t="s">
        <v>349</v>
      </c>
      <c r="J126" s="15"/>
    </row>
    <row r="127" spans="1:9" s="3" customFormat="1" ht="15" customHeight="1">
      <c r="A127" s="144"/>
      <c r="B127" s="3" t="s">
        <v>69</v>
      </c>
      <c r="C127" s="5" t="s">
        <v>330</v>
      </c>
      <c r="D127" s="30">
        <v>4</v>
      </c>
      <c r="E127" s="15">
        <v>4.13</v>
      </c>
      <c r="F127" s="15">
        <v>1.032</v>
      </c>
      <c r="G127" s="15">
        <v>5.163</v>
      </c>
      <c r="H127" s="30">
        <v>6.25</v>
      </c>
      <c r="I127" s="30">
        <v>1.25</v>
      </c>
    </row>
    <row r="128" spans="1:9" s="3" customFormat="1" ht="15" customHeight="1">
      <c r="A128" s="144"/>
      <c r="B128" s="3" t="s">
        <v>70</v>
      </c>
      <c r="C128" s="5"/>
      <c r="D128" s="30"/>
      <c r="E128" s="30"/>
      <c r="F128" s="30"/>
      <c r="G128" s="30"/>
      <c r="H128" s="30"/>
      <c r="I128" s="30"/>
    </row>
    <row r="129" spans="1:9" s="3" customFormat="1" ht="15" customHeight="1">
      <c r="A129" s="144"/>
      <c r="B129" s="3" t="s">
        <v>71</v>
      </c>
      <c r="C129" s="5"/>
      <c r="D129" s="30"/>
      <c r="E129" s="30"/>
      <c r="F129" s="30"/>
      <c r="G129" s="30"/>
      <c r="H129" s="30"/>
      <c r="I129" s="30"/>
    </row>
    <row r="130" spans="1:9" s="3" customFormat="1" ht="15" customHeight="1">
      <c r="A130" s="144"/>
      <c r="B130" s="3" t="s">
        <v>72</v>
      </c>
      <c r="C130" s="5" t="s">
        <v>330</v>
      </c>
      <c r="D130" s="118">
        <v>0.45</v>
      </c>
      <c r="E130" s="118">
        <v>0.51913</v>
      </c>
      <c r="F130" s="118">
        <v>0.1297</v>
      </c>
      <c r="G130" s="118">
        <v>0.6489</v>
      </c>
      <c r="H130" s="121">
        <v>0.325</v>
      </c>
      <c r="I130" s="119">
        <v>0.65</v>
      </c>
    </row>
    <row r="131" spans="1:9" s="3" customFormat="1" ht="15" customHeight="1">
      <c r="A131" s="144"/>
      <c r="B131" s="3" t="s">
        <v>73</v>
      </c>
      <c r="C131" s="5" t="s">
        <v>331</v>
      </c>
      <c r="D131" s="15" t="s">
        <v>350</v>
      </c>
      <c r="E131" s="15" t="s">
        <v>349</v>
      </c>
      <c r="F131" s="15" t="s">
        <v>349</v>
      </c>
      <c r="G131" s="15" t="s">
        <v>349</v>
      </c>
      <c r="H131" s="15" t="s">
        <v>349</v>
      </c>
      <c r="I131" s="15" t="s">
        <v>349</v>
      </c>
    </row>
    <row r="132" spans="1:9" s="3" customFormat="1" ht="15" customHeight="1">
      <c r="A132" s="144"/>
      <c r="B132" s="3" t="s">
        <v>74</v>
      </c>
      <c r="C132" s="5"/>
      <c r="D132" s="15"/>
      <c r="E132" s="15"/>
      <c r="F132" s="15"/>
      <c r="G132" s="15"/>
      <c r="H132" s="15"/>
      <c r="I132" s="15"/>
    </row>
    <row r="133" spans="1:9" s="3" customFormat="1" ht="15" customHeight="1">
      <c r="A133" s="144"/>
      <c r="B133" s="3" t="s">
        <v>75</v>
      </c>
      <c r="C133" s="5" t="s">
        <v>323</v>
      </c>
      <c r="D133" s="15" t="s">
        <v>349</v>
      </c>
      <c r="E133" s="15" t="s">
        <v>349</v>
      </c>
      <c r="F133" s="15" t="s">
        <v>349</v>
      </c>
      <c r="G133" s="15" t="s">
        <v>349</v>
      </c>
      <c r="H133" s="15" t="s">
        <v>349</v>
      </c>
      <c r="I133" s="15" t="s">
        <v>349</v>
      </c>
    </row>
    <row r="134" spans="1:9" s="3" customFormat="1" ht="15" customHeight="1">
      <c r="A134" s="144"/>
      <c r="B134" s="3" t="s">
        <v>515</v>
      </c>
      <c r="C134" s="5" t="s">
        <v>323</v>
      </c>
      <c r="D134" s="15" t="s">
        <v>349</v>
      </c>
      <c r="E134" s="15" t="s">
        <v>349</v>
      </c>
      <c r="F134" s="15" t="s">
        <v>349</v>
      </c>
      <c r="G134" s="15" t="s">
        <v>349</v>
      </c>
      <c r="H134" s="15" t="s">
        <v>349</v>
      </c>
      <c r="I134" s="15" t="s">
        <v>349</v>
      </c>
    </row>
    <row r="135" spans="1:9" s="3" customFormat="1" ht="15" customHeight="1">
      <c r="A135" s="144"/>
      <c r="B135" s="3" t="s">
        <v>516</v>
      </c>
      <c r="C135" s="5" t="s">
        <v>323</v>
      </c>
      <c r="D135" s="16">
        <v>3000</v>
      </c>
      <c r="E135" s="16">
        <v>3598</v>
      </c>
      <c r="F135" s="16">
        <v>1500</v>
      </c>
      <c r="G135" s="16">
        <v>5098</v>
      </c>
      <c r="H135" s="16">
        <v>6000</v>
      </c>
      <c r="I135" s="16">
        <v>1200</v>
      </c>
    </row>
    <row r="136" spans="1:9" s="3" customFormat="1" ht="15" customHeight="1">
      <c r="A136" s="144"/>
      <c r="B136" s="3" t="s">
        <v>76</v>
      </c>
      <c r="C136" s="5" t="s">
        <v>323</v>
      </c>
      <c r="D136" s="15" t="s">
        <v>349</v>
      </c>
      <c r="E136" s="15" t="s">
        <v>349</v>
      </c>
      <c r="F136" s="15" t="s">
        <v>349</v>
      </c>
      <c r="G136" s="15" t="s">
        <v>349</v>
      </c>
      <c r="H136" s="15" t="s">
        <v>349</v>
      </c>
      <c r="I136" s="15" t="s">
        <v>349</v>
      </c>
    </row>
    <row r="137" spans="1:9" s="3" customFormat="1" ht="15" customHeight="1">
      <c r="A137" s="144"/>
      <c r="B137" s="3" t="s">
        <v>77</v>
      </c>
      <c r="C137" s="5"/>
      <c r="D137" s="30"/>
      <c r="E137" s="30"/>
      <c r="F137" s="30"/>
      <c r="G137" s="30"/>
      <c r="H137" s="30"/>
      <c r="I137" s="30"/>
    </row>
    <row r="138" spans="1:9" s="3" customFormat="1" ht="15" customHeight="1">
      <c r="A138" s="144"/>
      <c r="B138" s="3" t="s">
        <v>78</v>
      </c>
      <c r="C138" s="5" t="s">
        <v>323</v>
      </c>
      <c r="D138" s="15" t="s">
        <v>349</v>
      </c>
      <c r="E138" s="15" t="s">
        <v>349</v>
      </c>
      <c r="F138" s="15" t="s">
        <v>349</v>
      </c>
      <c r="G138" s="15" t="s">
        <v>349</v>
      </c>
      <c r="H138" s="15" t="s">
        <v>349</v>
      </c>
      <c r="I138" s="15" t="s">
        <v>349</v>
      </c>
    </row>
    <row r="139" spans="1:9" s="3" customFormat="1" ht="15" customHeight="1">
      <c r="A139" s="144"/>
      <c r="B139" s="3" t="s">
        <v>79</v>
      </c>
      <c r="C139" s="5" t="s">
        <v>323</v>
      </c>
      <c r="D139" s="15" t="s">
        <v>349</v>
      </c>
      <c r="E139" s="15" t="s">
        <v>349</v>
      </c>
      <c r="F139" s="15" t="s">
        <v>349</v>
      </c>
      <c r="G139" s="15" t="s">
        <v>349</v>
      </c>
      <c r="H139" s="15" t="s">
        <v>349</v>
      </c>
      <c r="I139" s="15" t="s">
        <v>349</v>
      </c>
    </row>
    <row r="140" spans="1:9" s="3" customFormat="1" ht="15" customHeight="1">
      <c r="A140" s="144"/>
      <c r="B140" s="3" t="s">
        <v>500</v>
      </c>
      <c r="C140" s="5" t="s">
        <v>331</v>
      </c>
      <c r="D140" s="16">
        <v>1</v>
      </c>
      <c r="E140" s="60" t="s">
        <v>372</v>
      </c>
      <c r="F140" s="16">
        <v>1</v>
      </c>
      <c r="G140" s="16">
        <v>1</v>
      </c>
      <c r="H140" s="16">
        <v>1</v>
      </c>
      <c r="I140" s="60" t="s">
        <v>372</v>
      </c>
    </row>
    <row r="141" spans="1:9" s="3" customFormat="1" ht="15" customHeight="1">
      <c r="A141" s="144"/>
      <c r="B141" s="35" t="s">
        <v>501</v>
      </c>
      <c r="C141" s="5" t="s">
        <v>331</v>
      </c>
      <c r="D141" s="120">
        <v>10</v>
      </c>
      <c r="E141" s="98" t="s">
        <v>372</v>
      </c>
      <c r="F141" s="120">
        <v>10</v>
      </c>
      <c r="G141" s="120">
        <v>10</v>
      </c>
      <c r="H141" s="98" t="s">
        <v>372</v>
      </c>
      <c r="I141" s="98" t="s">
        <v>372</v>
      </c>
    </row>
    <row r="142" spans="1:9" s="3" customFormat="1" ht="15" customHeight="1">
      <c r="A142" s="144"/>
      <c r="B142" s="35" t="s">
        <v>502</v>
      </c>
      <c r="C142" s="5" t="s">
        <v>331</v>
      </c>
      <c r="D142" s="120">
        <v>1</v>
      </c>
      <c r="E142" s="98" t="s">
        <v>372</v>
      </c>
      <c r="F142" s="98" t="s">
        <v>372</v>
      </c>
      <c r="G142" s="98" t="s">
        <v>372</v>
      </c>
      <c r="H142" s="98">
        <v>1</v>
      </c>
      <c r="I142" s="98" t="s">
        <v>372</v>
      </c>
    </row>
    <row r="143" spans="1:9" s="3" customFormat="1" ht="15" customHeight="1">
      <c r="A143" s="144"/>
      <c r="B143" s="35" t="s">
        <v>503</v>
      </c>
      <c r="C143" s="5" t="s">
        <v>331</v>
      </c>
      <c r="D143" s="120">
        <v>1800</v>
      </c>
      <c r="E143" s="98">
        <v>1800</v>
      </c>
      <c r="F143" s="98" t="s">
        <v>372</v>
      </c>
      <c r="G143" s="120">
        <v>1800</v>
      </c>
      <c r="H143" s="98" t="s">
        <v>372</v>
      </c>
      <c r="I143" s="98" t="s">
        <v>372</v>
      </c>
    </row>
    <row r="144" spans="1:9" s="3" customFormat="1" ht="15" customHeight="1">
      <c r="A144" s="144"/>
      <c r="B144" s="35" t="s">
        <v>504</v>
      </c>
      <c r="C144" s="5" t="s">
        <v>331</v>
      </c>
      <c r="D144" s="16">
        <v>1488</v>
      </c>
      <c r="E144" s="60" t="s">
        <v>372</v>
      </c>
      <c r="F144" s="16">
        <v>1488</v>
      </c>
      <c r="G144" s="16">
        <v>1488</v>
      </c>
      <c r="H144" s="16">
        <v>15000</v>
      </c>
      <c r="I144" s="16">
        <v>3000</v>
      </c>
    </row>
    <row r="145" spans="1:9" s="3" customFormat="1" ht="15" customHeight="1">
      <c r="A145" s="144"/>
      <c r="B145" s="35" t="s">
        <v>505</v>
      </c>
      <c r="C145" s="5" t="s">
        <v>331</v>
      </c>
      <c r="D145" s="16">
        <v>220</v>
      </c>
      <c r="E145" s="60">
        <v>176</v>
      </c>
      <c r="F145" s="16">
        <v>44</v>
      </c>
      <c r="G145" s="16">
        <v>220</v>
      </c>
      <c r="H145" s="16">
        <v>150</v>
      </c>
      <c r="I145" s="16">
        <v>30</v>
      </c>
    </row>
    <row r="146" spans="1:9" s="3" customFormat="1" ht="15" customHeight="1">
      <c r="A146" s="144"/>
      <c r="B146" s="35" t="s">
        <v>506</v>
      </c>
      <c r="C146" s="5" t="s">
        <v>331</v>
      </c>
      <c r="D146" s="60" t="s">
        <v>372</v>
      </c>
      <c r="E146" s="60" t="s">
        <v>372</v>
      </c>
      <c r="F146" s="60" t="s">
        <v>372</v>
      </c>
      <c r="G146" s="60" t="s">
        <v>372</v>
      </c>
      <c r="H146" s="60">
        <v>17</v>
      </c>
      <c r="I146" s="16">
        <v>2</v>
      </c>
    </row>
    <row r="147" spans="1:9" s="3" customFormat="1" ht="15" customHeight="1">
      <c r="A147" s="144"/>
      <c r="B147" s="35" t="s">
        <v>507</v>
      </c>
      <c r="C147" s="5" t="s">
        <v>331</v>
      </c>
      <c r="D147" s="60" t="s">
        <v>372</v>
      </c>
      <c r="E147" s="60" t="s">
        <v>372</v>
      </c>
      <c r="F147" s="60" t="s">
        <v>372</v>
      </c>
      <c r="G147" s="60" t="s">
        <v>372</v>
      </c>
      <c r="H147" s="60">
        <v>1</v>
      </c>
      <c r="I147" s="16">
        <v>1</v>
      </c>
    </row>
    <row r="148" spans="1:9" s="3" customFormat="1" ht="15" customHeight="1">
      <c r="A148" s="144"/>
      <c r="B148" s="35" t="s">
        <v>508</v>
      </c>
      <c r="C148" s="5" t="s">
        <v>331</v>
      </c>
      <c r="D148" s="60" t="s">
        <v>372</v>
      </c>
      <c r="E148" s="60" t="s">
        <v>372</v>
      </c>
      <c r="F148" s="60" t="s">
        <v>372</v>
      </c>
      <c r="G148" s="60" t="s">
        <v>372</v>
      </c>
      <c r="H148" s="60">
        <v>17</v>
      </c>
      <c r="I148" s="16">
        <v>3</v>
      </c>
    </row>
    <row r="149" spans="1:9" s="3" customFormat="1" ht="15" customHeight="1">
      <c r="A149" s="144"/>
      <c r="B149" s="35" t="s">
        <v>509</v>
      </c>
      <c r="C149" s="5" t="s">
        <v>331</v>
      </c>
      <c r="D149" s="60">
        <v>29120</v>
      </c>
      <c r="E149" s="60">
        <v>2300</v>
      </c>
      <c r="F149" s="60">
        <v>620</v>
      </c>
      <c r="G149" s="60">
        <v>29120</v>
      </c>
      <c r="H149" s="60">
        <v>3000</v>
      </c>
      <c r="I149" s="16">
        <v>600</v>
      </c>
    </row>
    <row r="150" spans="1:9" s="3" customFormat="1" ht="15" customHeight="1">
      <c r="A150" s="144"/>
      <c r="B150" s="35" t="s">
        <v>510</v>
      </c>
      <c r="C150" s="5" t="s">
        <v>331</v>
      </c>
      <c r="D150" s="60" t="s">
        <v>372</v>
      </c>
      <c r="E150" s="60" t="s">
        <v>372</v>
      </c>
      <c r="F150" s="60" t="s">
        <v>372</v>
      </c>
      <c r="G150" s="60" t="s">
        <v>372</v>
      </c>
      <c r="H150" s="60">
        <v>500</v>
      </c>
      <c r="I150" s="60">
        <v>100</v>
      </c>
    </row>
    <row r="151" spans="1:9" s="3" customFormat="1" ht="15" customHeight="1">
      <c r="A151" s="144"/>
      <c r="B151" s="35" t="s">
        <v>517</v>
      </c>
      <c r="C151" s="5" t="s">
        <v>511</v>
      </c>
      <c r="D151" s="60">
        <v>50</v>
      </c>
      <c r="E151" s="60" t="s">
        <v>372</v>
      </c>
      <c r="F151" s="60">
        <v>50</v>
      </c>
      <c r="G151" s="60">
        <v>50</v>
      </c>
      <c r="H151" s="60">
        <v>150</v>
      </c>
      <c r="I151" s="60">
        <v>30</v>
      </c>
    </row>
    <row r="152" spans="1:9" s="3" customFormat="1" ht="15" customHeight="1">
      <c r="A152" s="144"/>
      <c r="B152" s="35" t="s">
        <v>518</v>
      </c>
      <c r="C152" s="5" t="s">
        <v>511</v>
      </c>
      <c r="D152" s="60">
        <v>50</v>
      </c>
      <c r="E152" s="60" t="s">
        <v>372</v>
      </c>
      <c r="F152" s="60">
        <v>50</v>
      </c>
      <c r="G152" s="60">
        <v>50</v>
      </c>
      <c r="H152" s="60">
        <v>150</v>
      </c>
      <c r="I152" s="60">
        <v>30</v>
      </c>
    </row>
    <row r="153" spans="1:9" s="3" customFormat="1" ht="15" customHeight="1">
      <c r="A153" s="144"/>
      <c r="B153" s="35" t="s">
        <v>512</v>
      </c>
      <c r="C153" s="5" t="s">
        <v>511</v>
      </c>
      <c r="D153" s="60" t="s">
        <v>372</v>
      </c>
      <c r="E153" s="60" t="s">
        <v>372</v>
      </c>
      <c r="F153" s="60" t="s">
        <v>372</v>
      </c>
      <c r="G153" s="60" t="s">
        <v>372</v>
      </c>
      <c r="H153" s="60">
        <v>250</v>
      </c>
      <c r="I153" s="16">
        <v>50</v>
      </c>
    </row>
    <row r="154" spans="1:9" s="3" customFormat="1" ht="15" customHeight="1">
      <c r="A154" s="144"/>
      <c r="B154" s="35" t="s">
        <v>513</v>
      </c>
      <c r="C154" s="5" t="s">
        <v>331</v>
      </c>
      <c r="D154" s="60" t="s">
        <v>372</v>
      </c>
      <c r="E154" s="60" t="s">
        <v>372</v>
      </c>
      <c r="F154" s="60" t="s">
        <v>372</v>
      </c>
      <c r="G154" s="60" t="s">
        <v>372</v>
      </c>
      <c r="H154" s="60">
        <v>1</v>
      </c>
      <c r="I154" s="16">
        <v>1</v>
      </c>
    </row>
    <row r="155" spans="1:9" s="3" customFormat="1" ht="15" customHeight="1">
      <c r="A155" s="144"/>
      <c r="B155" s="35" t="s">
        <v>514</v>
      </c>
      <c r="C155" s="5" t="s">
        <v>331</v>
      </c>
      <c r="D155" s="60" t="s">
        <v>372</v>
      </c>
      <c r="E155" s="60" t="s">
        <v>372</v>
      </c>
      <c r="F155" s="60" t="s">
        <v>372</v>
      </c>
      <c r="G155" s="60" t="s">
        <v>372</v>
      </c>
      <c r="H155" s="60">
        <v>1</v>
      </c>
      <c r="I155" s="16">
        <v>1</v>
      </c>
    </row>
    <row r="156" spans="1:9" s="3" customFormat="1" ht="15" customHeight="1">
      <c r="A156" s="144"/>
      <c r="B156" s="35"/>
      <c r="C156" s="5"/>
      <c r="D156" s="60"/>
      <c r="E156" s="60"/>
      <c r="F156" s="60"/>
      <c r="G156" s="60"/>
      <c r="H156" s="60"/>
      <c r="I156" s="16"/>
    </row>
    <row r="157" spans="1:9" s="3" customFormat="1" ht="5.25" customHeight="1">
      <c r="A157" s="144"/>
      <c r="C157" s="5"/>
      <c r="D157" s="30"/>
      <c r="E157" s="30"/>
      <c r="F157" s="30"/>
      <c r="G157" s="30"/>
      <c r="H157" s="30"/>
      <c r="I157" s="30"/>
    </row>
    <row r="158" spans="1:9" s="3" customFormat="1" ht="15.75">
      <c r="A158" s="144" t="s">
        <v>546</v>
      </c>
      <c r="B158" s="28" t="s">
        <v>80</v>
      </c>
      <c r="C158" s="5" t="s">
        <v>331</v>
      </c>
      <c r="D158" s="15" t="s">
        <v>466</v>
      </c>
      <c r="E158" s="15" t="s">
        <v>466</v>
      </c>
      <c r="F158" s="15" t="s">
        <v>466</v>
      </c>
      <c r="G158" s="15" t="s">
        <v>466</v>
      </c>
      <c r="H158" s="15" t="s">
        <v>466</v>
      </c>
      <c r="I158" s="15" t="s">
        <v>466</v>
      </c>
    </row>
    <row r="159" spans="1:9" s="3" customFormat="1" ht="8.25" customHeight="1">
      <c r="A159" s="144"/>
      <c r="B159" s="28"/>
      <c r="C159" s="5"/>
      <c r="D159" s="15"/>
      <c r="E159" s="15"/>
      <c r="F159" s="15"/>
      <c r="G159" s="15"/>
      <c r="H159" s="15"/>
      <c r="I159" s="15"/>
    </row>
    <row r="160" spans="1:9" s="3" customFormat="1" ht="15.75">
      <c r="A160" s="144" t="s">
        <v>65</v>
      </c>
      <c r="B160" s="28" t="s">
        <v>81</v>
      </c>
      <c r="C160" s="5"/>
      <c r="D160" s="30"/>
      <c r="E160" s="30"/>
      <c r="F160" s="30"/>
      <c r="G160" s="30"/>
      <c r="H160" s="30"/>
      <c r="I160" s="30"/>
    </row>
    <row r="161" spans="1:9" s="3" customFormat="1" ht="17.25" customHeight="1">
      <c r="A161" s="144"/>
      <c r="B161" s="3" t="s">
        <v>82</v>
      </c>
      <c r="C161" s="5"/>
      <c r="D161" s="30"/>
      <c r="E161" s="30"/>
      <c r="F161" s="30"/>
      <c r="G161" s="30"/>
      <c r="H161" s="30"/>
      <c r="I161" s="30"/>
    </row>
    <row r="162" spans="1:9" s="3" customFormat="1" ht="15" customHeight="1">
      <c r="A162" s="144"/>
      <c r="B162" s="3" t="s">
        <v>83</v>
      </c>
      <c r="C162" s="73" t="s">
        <v>386</v>
      </c>
      <c r="D162" s="30">
        <v>7</v>
      </c>
      <c r="E162" s="30">
        <v>5.5</v>
      </c>
      <c r="F162" s="30">
        <v>5.7</v>
      </c>
      <c r="G162" s="30">
        <v>5.7</v>
      </c>
      <c r="H162" s="30">
        <f>5.6*5</f>
        <v>28</v>
      </c>
      <c r="I162" s="30">
        <v>5.6</v>
      </c>
    </row>
    <row r="163" spans="1:9" s="3" customFormat="1" ht="15" customHeight="1">
      <c r="A163" s="144"/>
      <c r="B163" s="3" t="s">
        <v>84</v>
      </c>
      <c r="C163" s="5" t="s">
        <v>323</v>
      </c>
      <c r="D163" s="30">
        <v>50</v>
      </c>
      <c r="E163" s="30">
        <v>33.48</v>
      </c>
      <c r="F163" s="30">
        <v>46.5</v>
      </c>
      <c r="G163" s="30">
        <v>46.5</v>
      </c>
      <c r="H163" s="30">
        <f>47*5</f>
        <v>235</v>
      </c>
      <c r="I163" s="30">
        <v>47</v>
      </c>
    </row>
    <row r="164" spans="1:10" s="3" customFormat="1" ht="15" customHeight="1">
      <c r="A164" s="144"/>
      <c r="B164" s="45" t="s">
        <v>85</v>
      </c>
      <c r="C164" s="5"/>
      <c r="D164" s="47">
        <f aca="true" t="shared" si="8" ref="D164:I164">SUM(D162:D163)</f>
        <v>57</v>
      </c>
      <c r="E164" s="47">
        <f t="shared" si="8"/>
        <v>38.98</v>
      </c>
      <c r="F164" s="47">
        <f t="shared" si="8"/>
        <v>52.2</v>
      </c>
      <c r="G164" s="47">
        <f t="shared" si="8"/>
        <v>52.2</v>
      </c>
      <c r="H164" s="47">
        <f t="shared" si="8"/>
        <v>263</v>
      </c>
      <c r="I164" s="47">
        <f t="shared" si="8"/>
        <v>52.6</v>
      </c>
      <c r="J164" s="153"/>
    </row>
    <row r="165" spans="1:9" s="3" customFormat="1" ht="15" customHeight="1">
      <c r="A165" s="144"/>
      <c r="B165" s="45"/>
      <c r="C165" s="5"/>
      <c r="D165" s="47"/>
      <c r="E165" s="47"/>
      <c r="F165" s="47"/>
      <c r="G165" s="47"/>
      <c r="H165" s="47"/>
      <c r="I165" s="47"/>
    </row>
    <row r="166" spans="1:9" s="3" customFormat="1" ht="18.75" customHeight="1">
      <c r="A166" s="144"/>
      <c r="B166" s="3" t="s">
        <v>86</v>
      </c>
      <c r="C166" s="5" t="s">
        <v>331</v>
      </c>
      <c r="D166" s="34">
        <v>25</v>
      </c>
      <c r="E166" s="34">
        <v>4</v>
      </c>
      <c r="F166" s="34">
        <v>25</v>
      </c>
      <c r="G166" s="34">
        <v>29</v>
      </c>
      <c r="H166" s="34">
        <v>130</v>
      </c>
      <c r="I166" s="34">
        <v>26</v>
      </c>
    </row>
    <row r="167" spans="1:9" s="3" customFormat="1" ht="30" customHeight="1">
      <c r="A167" s="144"/>
      <c r="B167" s="108" t="s">
        <v>448</v>
      </c>
      <c r="C167" s="5" t="s">
        <v>449</v>
      </c>
      <c r="D167" s="34"/>
      <c r="E167" s="34">
        <v>2236</v>
      </c>
      <c r="F167" s="34">
        <v>1700</v>
      </c>
      <c r="G167" s="34">
        <v>3936</v>
      </c>
      <c r="H167" s="34">
        <v>8500</v>
      </c>
      <c r="I167" s="34">
        <v>1700</v>
      </c>
    </row>
    <row r="168" spans="1:10" s="3" customFormat="1" ht="30" customHeight="1">
      <c r="A168" s="144"/>
      <c r="B168" s="110" t="s">
        <v>451</v>
      </c>
      <c r="C168" s="20" t="s">
        <v>332</v>
      </c>
      <c r="D168" s="74">
        <v>250</v>
      </c>
      <c r="E168" s="90">
        <v>24.5</v>
      </c>
      <c r="F168" s="188" t="s">
        <v>349</v>
      </c>
      <c r="G168" s="188">
        <v>24.5</v>
      </c>
      <c r="H168" s="74">
        <v>50</v>
      </c>
      <c r="I168" s="74">
        <v>10</v>
      </c>
      <c r="J168" s="66"/>
    </row>
    <row r="169" spans="1:9" s="3" customFormat="1" ht="15">
      <c r="A169" s="144"/>
      <c r="B169" s="46" t="s">
        <v>452</v>
      </c>
      <c r="C169" s="5" t="s">
        <v>331</v>
      </c>
      <c r="D169" s="90" t="s">
        <v>372</v>
      </c>
      <c r="E169" s="90" t="s">
        <v>372</v>
      </c>
      <c r="F169" s="90" t="s">
        <v>372</v>
      </c>
      <c r="G169" s="90" t="s">
        <v>372</v>
      </c>
      <c r="H169" s="90" t="s">
        <v>372</v>
      </c>
      <c r="I169" s="90" t="s">
        <v>372</v>
      </c>
    </row>
    <row r="170" spans="1:9" s="3" customFormat="1" ht="15">
      <c r="A170" s="144"/>
      <c r="B170" s="89" t="s">
        <v>453</v>
      </c>
      <c r="C170" s="5" t="s">
        <v>323</v>
      </c>
      <c r="D170" s="34">
        <v>800</v>
      </c>
      <c r="E170" s="16">
        <v>324</v>
      </c>
      <c r="F170" s="16">
        <v>20</v>
      </c>
      <c r="G170" s="16">
        <v>344</v>
      </c>
      <c r="H170" s="16">
        <v>125</v>
      </c>
      <c r="I170" s="16">
        <v>20</v>
      </c>
    </row>
    <row r="171" spans="1:9" s="3" customFormat="1" ht="30">
      <c r="A171" s="144"/>
      <c r="B171" s="110" t="s">
        <v>454</v>
      </c>
      <c r="C171" s="5" t="s">
        <v>323</v>
      </c>
      <c r="D171" s="34">
        <v>20</v>
      </c>
      <c r="E171" s="16">
        <v>11</v>
      </c>
      <c r="F171" s="34">
        <v>8</v>
      </c>
      <c r="G171" s="34">
        <v>19</v>
      </c>
      <c r="H171" s="34">
        <v>75</v>
      </c>
      <c r="I171" s="34">
        <v>22</v>
      </c>
    </row>
    <row r="172" spans="1:9" s="3" customFormat="1" ht="15">
      <c r="A172" s="144"/>
      <c r="B172" s="89" t="s">
        <v>455</v>
      </c>
      <c r="C172" s="5"/>
      <c r="D172" s="30"/>
      <c r="E172" s="30"/>
      <c r="F172" s="30"/>
      <c r="G172" s="30"/>
      <c r="H172" s="30"/>
      <c r="I172" s="30"/>
    </row>
    <row r="173" spans="1:9" s="3" customFormat="1" ht="15">
      <c r="A173" s="144"/>
      <c r="B173" s="3" t="s">
        <v>87</v>
      </c>
      <c r="C173" s="5" t="s">
        <v>323</v>
      </c>
      <c r="D173" s="34">
        <v>500</v>
      </c>
      <c r="E173" s="34">
        <v>18</v>
      </c>
      <c r="F173" s="34">
        <v>2</v>
      </c>
      <c r="G173" s="34">
        <v>20</v>
      </c>
      <c r="H173" s="34">
        <v>50</v>
      </c>
      <c r="I173" s="34">
        <v>10</v>
      </c>
    </row>
    <row r="174" spans="1:9" s="3" customFormat="1" ht="15">
      <c r="A174" s="144"/>
      <c r="B174" s="3" t="s">
        <v>88</v>
      </c>
      <c r="C174" s="5" t="s">
        <v>323</v>
      </c>
      <c r="D174" s="34">
        <v>500</v>
      </c>
      <c r="E174" s="34">
        <v>340</v>
      </c>
      <c r="F174" s="34">
        <v>100</v>
      </c>
      <c r="G174" s="34">
        <v>4400</v>
      </c>
      <c r="H174" s="34">
        <v>500</v>
      </c>
      <c r="I174" s="34">
        <v>120</v>
      </c>
    </row>
    <row r="175" spans="1:9" s="3" customFormat="1" ht="15">
      <c r="A175" s="144"/>
      <c r="C175" s="5"/>
      <c r="D175" s="34"/>
      <c r="E175" s="34"/>
      <c r="F175" s="34"/>
      <c r="G175" s="34"/>
      <c r="H175" s="34"/>
      <c r="I175" s="34"/>
    </row>
    <row r="176" spans="1:9" s="2" customFormat="1" ht="15">
      <c r="A176" s="145"/>
      <c r="B176" s="89" t="s">
        <v>456</v>
      </c>
      <c r="C176" s="6" t="s">
        <v>323</v>
      </c>
      <c r="D176" s="34">
        <v>85</v>
      </c>
      <c r="E176" s="34">
        <v>35</v>
      </c>
      <c r="F176" s="34">
        <v>25</v>
      </c>
      <c r="G176" s="34">
        <v>35</v>
      </c>
      <c r="H176" s="34">
        <f>35*4</f>
        <v>140</v>
      </c>
      <c r="I176" s="34">
        <v>35</v>
      </c>
    </row>
    <row r="177" spans="1:9" s="2" customFormat="1" ht="30">
      <c r="A177" s="145"/>
      <c r="B177" s="110" t="s">
        <v>457</v>
      </c>
      <c r="C177" s="5" t="s">
        <v>330</v>
      </c>
      <c r="D177" s="57">
        <v>250</v>
      </c>
      <c r="E177" s="57">
        <v>60.5</v>
      </c>
      <c r="F177" s="57">
        <v>27</v>
      </c>
      <c r="G177" s="57">
        <v>87.5</v>
      </c>
      <c r="H177" s="57">
        <v>462.5</v>
      </c>
      <c r="I177" s="57">
        <v>92.5</v>
      </c>
    </row>
    <row r="178" spans="1:9" ht="30">
      <c r="A178" s="143"/>
      <c r="B178" s="70" t="s">
        <v>458</v>
      </c>
      <c r="C178" s="4" t="s">
        <v>332</v>
      </c>
      <c r="D178" s="17">
        <v>200</v>
      </c>
      <c r="E178" s="17">
        <v>180</v>
      </c>
      <c r="F178" s="17">
        <v>100</v>
      </c>
      <c r="G178" s="17">
        <v>280</v>
      </c>
      <c r="H178" s="17">
        <v>750</v>
      </c>
      <c r="I178" s="17">
        <v>150</v>
      </c>
    </row>
    <row r="179" spans="1:9" ht="15">
      <c r="A179" s="143"/>
      <c r="B179" s="75" t="s">
        <v>459</v>
      </c>
      <c r="D179" s="23"/>
      <c r="E179" s="23"/>
      <c r="F179" s="23"/>
      <c r="G179" s="23"/>
      <c r="H179" s="23"/>
      <c r="I179" s="23"/>
    </row>
    <row r="180" spans="1:9" ht="15">
      <c r="A180" s="143"/>
      <c r="B180" s="21" t="s">
        <v>460</v>
      </c>
      <c r="C180" s="4" t="s">
        <v>323</v>
      </c>
      <c r="D180" s="23">
        <v>15000</v>
      </c>
      <c r="E180" s="23">
        <v>17000</v>
      </c>
      <c r="F180" s="23">
        <v>18000</v>
      </c>
      <c r="G180" s="23">
        <v>18000</v>
      </c>
      <c r="H180" s="23">
        <v>105000</v>
      </c>
      <c r="I180" s="23">
        <v>21000</v>
      </c>
    </row>
    <row r="181" spans="1:9" ht="33.75" customHeight="1">
      <c r="A181" s="143"/>
      <c r="B181" s="70" t="s">
        <v>461</v>
      </c>
      <c r="C181" s="4" t="s">
        <v>331</v>
      </c>
      <c r="D181" s="60">
        <v>17000</v>
      </c>
      <c r="E181" s="23">
        <v>17000</v>
      </c>
      <c r="F181" s="23">
        <v>17500</v>
      </c>
      <c r="G181" s="23">
        <v>17500</v>
      </c>
      <c r="H181" s="23">
        <f>I181*5</f>
        <v>105000</v>
      </c>
      <c r="I181" s="23">
        <v>21000</v>
      </c>
    </row>
    <row r="182" spans="1:9" ht="33.75" customHeight="1">
      <c r="A182" s="143"/>
      <c r="B182" s="70" t="s">
        <v>462</v>
      </c>
      <c r="C182" s="4" t="s">
        <v>331</v>
      </c>
      <c r="D182" s="60" t="s">
        <v>372</v>
      </c>
      <c r="E182" s="23">
        <v>11</v>
      </c>
      <c r="F182" s="23">
        <v>12</v>
      </c>
      <c r="G182" s="23">
        <v>23</v>
      </c>
      <c r="H182" s="23">
        <v>60</v>
      </c>
      <c r="I182" s="23">
        <v>12</v>
      </c>
    </row>
    <row r="183" spans="1:9" ht="33.75" customHeight="1">
      <c r="A183" s="143"/>
      <c r="B183" s="70" t="s">
        <v>463</v>
      </c>
      <c r="C183" s="4" t="s">
        <v>331</v>
      </c>
      <c r="D183" s="60" t="s">
        <v>372</v>
      </c>
      <c r="E183" s="23">
        <v>196</v>
      </c>
      <c r="F183" s="23">
        <v>300</v>
      </c>
      <c r="G183" s="23">
        <v>496</v>
      </c>
      <c r="H183" s="23">
        <v>2000</v>
      </c>
      <c r="I183" s="23">
        <v>400</v>
      </c>
    </row>
    <row r="184" spans="1:9" ht="33.75" customHeight="1">
      <c r="A184" s="143"/>
      <c r="B184" s="70" t="s">
        <v>464</v>
      </c>
      <c r="C184" s="4" t="s">
        <v>331</v>
      </c>
      <c r="D184" s="60" t="s">
        <v>372</v>
      </c>
      <c r="E184" s="60" t="s">
        <v>372</v>
      </c>
      <c r="F184" s="60" t="s">
        <v>372</v>
      </c>
      <c r="G184" s="60" t="s">
        <v>372</v>
      </c>
      <c r="H184" s="23">
        <v>29400</v>
      </c>
      <c r="I184" s="23">
        <v>5000</v>
      </c>
    </row>
    <row r="185" spans="1:9" ht="19.5" customHeight="1">
      <c r="A185" s="143"/>
      <c r="B185" s="70" t="s">
        <v>465</v>
      </c>
      <c r="D185" s="60"/>
      <c r="E185" s="60"/>
      <c r="F185" s="60"/>
      <c r="G185" s="60"/>
      <c r="H185" s="23"/>
      <c r="I185" s="23"/>
    </row>
    <row r="186" spans="1:9" ht="15" customHeight="1">
      <c r="A186" s="143"/>
      <c r="B186" s="109" t="s">
        <v>450</v>
      </c>
      <c r="C186" s="4" t="s">
        <v>331</v>
      </c>
      <c r="D186" s="60">
        <v>50000</v>
      </c>
      <c r="E186" s="60">
        <v>24200</v>
      </c>
      <c r="F186" s="60">
        <v>24500</v>
      </c>
      <c r="G186" s="103">
        <v>24500</v>
      </c>
      <c r="H186" s="60">
        <f>I186*5</f>
        <v>154500</v>
      </c>
      <c r="I186" s="23">
        <v>30900</v>
      </c>
    </row>
    <row r="187" spans="1:9" ht="15" customHeight="1">
      <c r="A187" s="143"/>
      <c r="B187" s="109" t="s">
        <v>653</v>
      </c>
      <c r="C187" s="4" t="s">
        <v>331</v>
      </c>
      <c r="D187" s="60">
        <v>7000</v>
      </c>
      <c r="E187" s="60">
        <v>2500</v>
      </c>
      <c r="F187" s="60">
        <v>2600</v>
      </c>
      <c r="G187" s="103">
        <v>2600</v>
      </c>
      <c r="H187" s="60">
        <f>3500*5</f>
        <v>17500</v>
      </c>
      <c r="I187" s="23">
        <v>3500</v>
      </c>
    </row>
    <row r="188" spans="1:9" ht="15">
      <c r="A188" s="143"/>
      <c r="D188" s="23"/>
      <c r="E188" s="23"/>
      <c r="F188" s="23"/>
      <c r="G188" s="23"/>
      <c r="H188" s="23"/>
      <c r="I188" s="23"/>
    </row>
    <row r="189" spans="1:9" ht="15.75">
      <c r="A189" s="143" t="s">
        <v>647</v>
      </c>
      <c r="B189" s="28" t="s">
        <v>90</v>
      </c>
      <c r="D189" s="23"/>
      <c r="E189" s="23"/>
      <c r="F189" s="23"/>
      <c r="G189" s="23"/>
      <c r="H189" s="23"/>
      <c r="I189" s="23"/>
    </row>
    <row r="190" spans="1:9" ht="15.75">
      <c r="A190" s="143"/>
      <c r="B190" s="28"/>
      <c r="D190" s="23"/>
      <c r="E190" s="23"/>
      <c r="F190" s="23"/>
      <c r="G190" s="23"/>
      <c r="H190" s="23"/>
      <c r="I190" s="23"/>
    </row>
    <row r="191" spans="1:9" ht="15">
      <c r="A191" s="143"/>
      <c r="B191" s="1" t="s">
        <v>582</v>
      </c>
      <c r="C191" s="4" t="s">
        <v>403</v>
      </c>
      <c r="D191" s="16" t="s">
        <v>466</v>
      </c>
      <c r="E191" s="16" t="s">
        <v>466</v>
      </c>
      <c r="F191" s="16" t="s">
        <v>466</v>
      </c>
      <c r="G191" s="16" t="s">
        <v>466</v>
      </c>
      <c r="H191" s="16" t="s">
        <v>466</v>
      </c>
      <c r="I191" s="16" t="s">
        <v>466</v>
      </c>
    </row>
    <row r="192" spans="1:9" ht="15">
      <c r="A192" s="143"/>
      <c r="B192" s="1" t="s">
        <v>583</v>
      </c>
      <c r="C192" s="4" t="s">
        <v>323</v>
      </c>
      <c r="D192" s="84" t="s">
        <v>372</v>
      </c>
      <c r="E192" s="84" t="s">
        <v>372</v>
      </c>
      <c r="F192" s="84" t="s">
        <v>372</v>
      </c>
      <c r="G192" s="84" t="s">
        <v>372</v>
      </c>
      <c r="H192" s="84" t="s">
        <v>372</v>
      </c>
      <c r="I192" s="84" t="s">
        <v>372</v>
      </c>
    </row>
    <row r="193" spans="1:9" ht="15">
      <c r="A193" s="143"/>
      <c r="B193" s="1" t="s">
        <v>91</v>
      </c>
      <c r="C193" s="4" t="s">
        <v>323</v>
      </c>
      <c r="D193" s="17" t="s">
        <v>466</v>
      </c>
      <c r="E193" s="17" t="s">
        <v>466</v>
      </c>
      <c r="F193" s="17" t="s">
        <v>466</v>
      </c>
      <c r="G193" s="17" t="s">
        <v>466</v>
      </c>
      <c r="H193" s="17" t="s">
        <v>466</v>
      </c>
      <c r="I193" s="17" t="s">
        <v>466</v>
      </c>
    </row>
    <row r="194" spans="1:9" ht="15">
      <c r="A194" s="143"/>
      <c r="B194" s="1" t="s">
        <v>92</v>
      </c>
      <c r="C194" s="4" t="s">
        <v>403</v>
      </c>
      <c r="D194" s="23">
        <v>125</v>
      </c>
      <c r="E194" s="23">
        <v>100</v>
      </c>
      <c r="F194" s="23">
        <v>25</v>
      </c>
      <c r="G194" s="23">
        <f>E194+F194</f>
        <v>125</v>
      </c>
      <c r="H194" s="23">
        <v>125</v>
      </c>
      <c r="I194" s="23">
        <v>25</v>
      </c>
    </row>
    <row r="195" spans="1:9" ht="15">
      <c r="A195" s="143"/>
      <c r="B195" s="1" t="s">
        <v>579</v>
      </c>
      <c r="C195" s="4" t="s">
        <v>584</v>
      </c>
      <c r="D195" s="23">
        <v>8</v>
      </c>
      <c r="E195" s="23">
        <f>2*4</f>
        <v>8</v>
      </c>
      <c r="F195" s="23">
        <v>2</v>
      </c>
      <c r="G195" s="23">
        <f>F195+E195</f>
        <v>10</v>
      </c>
      <c r="H195" s="23">
        <v>10</v>
      </c>
      <c r="I195" s="23">
        <v>2</v>
      </c>
    </row>
    <row r="196" spans="1:9" ht="15">
      <c r="A196" s="143"/>
      <c r="B196" s="1" t="s">
        <v>580</v>
      </c>
      <c r="C196" s="4" t="s">
        <v>585</v>
      </c>
      <c r="D196" s="23">
        <v>100</v>
      </c>
      <c r="E196" s="23">
        <f>103*4</f>
        <v>412</v>
      </c>
      <c r="F196" s="23">
        <v>105</v>
      </c>
      <c r="G196" s="23">
        <f>F196+E196</f>
        <v>517</v>
      </c>
      <c r="H196" s="23">
        <f>F196*5</f>
        <v>525</v>
      </c>
      <c r="I196" s="23">
        <f>H196/5</f>
        <v>105</v>
      </c>
    </row>
    <row r="197" spans="1:9" ht="15">
      <c r="A197" s="143"/>
      <c r="B197" s="1" t="s">
        <v>586</v>
      </c>
      <c r="C197" s="4" t="s">
        <v>585</v>
      </c>
      <c r="D197" s="23"/>
      <c r="E197" s="23"/>
      <c r="F197" s="23"/>
      <c r="G197" s="23"/>
      <c r="H197" s="23"/>
      <c r="I197" s="23"/>
    </row>
    <row r="198" spans="1:9" ht="15">
      <c r="A198" s="143"/>
      <c r="B198" s="1" t="s">
        <v>587</v>
      </c>
      <c r="D198" s="23"/>
      <c r="E198" s="23"/>
      <c r="F198" s="23"/>
      <c r="G198" s="23"/>
      <c r="H198" s="23"/>
      <c r="I198" s="23"/>
    </row>
    <row r="199" spans="1:9" ht="4.5" customHeight="1">
      <c r="A199" s="143"/>
      <c r="D199" s="23"/>
      <c r="E199" s="23"/>
      <c r="F199" s="23"/>
      <c r="G199" s="23"/>
      <c r="H199" s="23"/>
      <c r="I199" s="23"/>
    </row>
    <row r="200" spans="1:9" ht="15">
      <c r="A200" s="143"/>
      <c r="B200" s="1" t="s">
        <v>93</v>
      </c>
      <c r="C200" s="4" t="s">
        <v>333</v>
      </c>
      <c r="D200" s="14" t="s">
        <v>466</v>
      </c>
      <c r="E200" s="14" t="s">
        <v>466</v>
      </c>
      <c r="F200" s="14" t="s">
        <v>466</v>
      </c>
      <c r="G200" s="14" t="s">
        <v>466</v>
      </c>
      <c r="H200" s="14" t="s">
        <v>466</v>
      </c>
      <c r="I200" s="14" t="s">
        <v>466</v>
      </c>
    </row>
    <row r="201" spans="1:9" ht="15">
      <c r="A201" s="143"/>
      <c r="B201" s="1" t="s">
        <v>581</v>
      </c>
      <c r="C201" s="4" t="s">
        <v>322</v>
      </c>
      <c r="D201" s="14" t="s">
        <v>466</v>
      </c>
      <c r="E201" s="14" t="s">
        <v>466</v>
      </c>
      <c r="F201" s="14" t="s">
        <v>466</v>
      </c>
      <c r="G201" s="14" t="s">
        <v>466</v>
      </c>
      <c r="H201" s="14" t="s">
        <v>466</v>
      </c>
      <c r="I201" s="14" t="s">
        <v>466</v>
      </c>
    </row>
    <row r="202" spans="1:9" ht="15" customHeight="1">
      <c r="A202" s="143"/>
      <c r="D202" s="14"/>
      <c r="E202" s="14"/>
      <c r="F202" s="14"/>
      <c r="G202" s="14"/>
      <c r="H202" s="14"/>
      <c r="I202" s="14"/>
    </row>
    <row r="203" spans="1:9" ht="15.75">
      <c r="A203" s="143"/>
      <c r="B203" s="45" t="s">
        <v>414</v>
      </c>
      <c r="D203" s="14"/>
      <c r="E203" s="14"/>
      <c r="F203" s="14"/>
      <c r="G203" s="14"/>
      <c r="H203" s="14"/>
      <c r="I203" s="14"/>
    </row>
    <row r="204" spans="1:9" ht="6" customHeight="1">
      <c r="A204" s="143"/>
      <c r="D204" s="14"/>
      <c r="E204" s="14"/>
      <c r="F204" s="14"/>
      <c r="G204" s="14"/>
      <c r="H204" s="14"/>
      <c r="I204" s="14"/>
    </row>
    <row r="205" spans="1:10" ht="15">
      <c r="A205" s="143" t="s">
        <v>648</v>
      </c>
      <c r="B205" s="1" t="s">
        <v>95</v>
      </c>
      <c r="C205" s="4" t="s">
        <v>466</v>
      </c>
      <c r="D205" s="14" t="s">
        <v>466</v>
      </c>
      <c r="E205" s="14" t="s">
        <v>466</v>
      </c>
      <c r="F205" s="14" t="s">
        <v>466</v>
      </c>
      <c r="G205" s="14" t="s">
        <v>466</v>
      </c>
      <c r="H205" s="14" t="s">
        <v>466</v>
      </c>
      <c r="I205" s="14" t="s">
        <v>466</v>
      </c>
      <c r="J205" s="14"/>
    </row>
    <row r="206" spans="1:9" ht="6" customHeight="1">
      <c r="A206" s="143"/>
      <c r="D206" s="14"/>
      <c r="E206" s="14"/>
      <c r="F206" s="14"/>
      <c r="G206" s="14"/>
      <c r="H206" s="14"/>
      <c r="I206" s="14"/>
    </row>
    <row r="207" spans="1:10" ht="15" customHeight="1">
      <c r="A207" s="143" t="s">
        <v>89</v>
      </c>
      <c r="B207" s="1" t="s">
        <v>97</v>
      </c>
      <c r="C207" s="4" t="s">
        <v>466</v>
      </c>
      <c r="D207" s="14" t="s">
        <v>466</v>
      </c>
      <c r="E207" s="14" t="s">
        <v>466</v>
      </c>
      <c r="F207" s="14" t="s">
        <v>466</v>
      </c>
      <c r="G207" s="14" t="s">
        <v>466</v>
      </c>
      <c r="H207" s="14" t="s">
        <v>466</v>
      </c>
      <c r="I207" s="14" t="s">
        <v>466</v>
      </c>
      <c r="J207" s="14"/>
    </row>
    <row r="208" spans="1:9" ht="6.75" customHeight="1">
      <c r="A208" s="143"/>
      <c r="D208" s="14"/>
      <c r="E208" s="14"/>
      <c r="F208" s="14"/>
      <c r="G208" s="14"/>
      <c r="H208" s="14"/>
      <c r="I208" s="14"/>
    </row>
    <row r="209" spans="1:10" ht="15">
      <c r="A209" s="143" t="s">
        <v>94</v>
      </c>
      <c r="B209" s="1" t="s">
        <v>99</v>
      </c>
      <c r="C209" s="4" t="s">
        <v>466</v>
      </c>
      <c r="D209" s="14" t="s">
        <v>466</v>
      </c>
      <c r="E209" s="14" t="s">
        <v>466</v>
      </c>
      <c r="F209" s="14" t="s">
        <v>466</v>
      </c>
      <c r="G209" s="14" t="s">
        <v>466</v>
      </c>
      <c r="H209" s="14" t="s">
        <v>466</v>
      </c>
      <c r="I209" s="14" t="s">
        <v>466</v>
      </c>
      <c r="J209" s="14"/>
    </row>
    <row r="210" spans="1:9" ht="5.25" customHeight="1">
      <c r="A210" s="143"/>
      <c r="D210" s="14"/>
      <c r="E210" s="14"/>
      <c r="F210" s="14"/>
      <c r="G210" s="14"/>
      <c r="H210" s="14"/>
      <c r="I210" s="14"/>
    </row>
    <row r="211" spans="1:10" ht="15">
      <c r="A211" s="143" t="s">
        <v>96</v>
      </c>
      <c r="B211" s="1" t="s">
        <v>101</v>
      </c>
      <c r="C211" s="4" t="s">
        <v>466</v>
      </c>
      <c r="D211" s="14" t="s">
        <v>466</v>
      </c>
      <c r="E211" s="14" t="s">
        <v>466</v>
      </c>
      <c r="F211" s="14" t="s">
        <v>466</v>
      </c>
      <c r="G211" s="14" t="s">
        <v>466</v>
      </c>
      <c r="H211" s="14" t="s">
        <v>466</v>
      </c>
      <c r="I211" s="14" t="s">
        <v>466</v>
      </c>
      <c r="J211" s="14"/>
    </row>
    <row r="212" ht="9" customHeight="1">
      <c r="A212" s="143"/>
    </row>
    <row r="213" spans="1:2" ht="15.75">
      <c r="A213" s="143" t="s">
        <v>98</v>
      </c>
      <c r="B213" s="28" t="s">
        <v>103</v>
      </c>
    </row>
    <row r="214" spans="1:10" ht="18" customHeight="1">
      <c r="A214" s="143"/>
      <c r="B214" s="1" t="s">
        <v>104</v>
      </c>
      <c r="C214" s="8" t="s">
        <v>390</v>
      </c>
      <c r="D214" s="23">
        <v>225</v>
      </c>
      <c r="E214" s="14" t="s">
        <v>466</v>
      </c>
      <c r="F214" s="14" t="s">
        <v>466</v>
      </c>
      <c r="G214" s="14" t="s">
        <v>466</v>
      </c>
      <c r="H214" s="14" t="s">
        <v>466</v>
      </c>
      <c r="I214" s="14" t="s">
        <v>466</v>
      </c>
      <c r="J214" s="160" t="s">
        <v>389</v>
      </c>
    </row>
    <row r="215" spans="1:10" ht="18" customHeight="1">
      <c r="A215" s="143"/>
      <c r="B215" s="1" t="s">
        <v>105</v>
      </c>
      <c r="C215" s="36" t="s">
        <v>334</v>
      </c>
      <c r="D215" s="12">
        <v>2326</v>
      </c>
      <c r="E215" s="14" t="s">
        <v>466</v>
      </c>
      <c r="F215" s="14" t="s">
        <v>466</v>
      </c>
      <c r="G215" s="14" t="s">
        <v>466</v>
      </c>
      <c r="H215" s="14" t="s">
        <v>466</v>
      </c>
      <c r="I215" s="14" t="s">
        <v>466</v>
      </c>
      <c r="J215" s="160"/>
    </row>
    <row r="216" spans="1:10" s="37" customFormat="1" ht="18" customHeight="1">
      <c r="A216" s="146"/>
      <c r="B216" s="78" t="s">
        <v>106</v>
      </c>
      <c r="C216" s="79" t="s">
        <v>323</v>
      </c>
      <c r="D216" s="80">
        <v>1286</v>
      </c>
      <c r="E216" s="14" t="s">
        <v>466</v>
      </c>
      <c r="F216" s="14" t="s">
        <v>466</v>
      </c>
      <c r="G216" s="14" t="s">
        <v>466</v>
      </c>
      <c r="H216" s="14" t="s">
        <v>466</v>
      </c>
      <c r="I216" s="14" t="s">
        <v>466</v>
      </c>
      <c r="J216" s="160"/>
    </row>
    <row r="217" spans="1:10" ht="18" customHeight="1">
      <c r="A217" s="143"/>
      <c r="B217" s="1" t="s">
        <v>107</v>
      </c>
      <c r="C217" s="4" t="s">
        <v>323</v>
      </c>
      <c r="D217" s="76">
        <v>1070.5</v>
      </c>
      <c r="E217" s="14" t="s">
        <v>466</v>
      </c>
      <c r="F217" s="14" t="s">
        <v>466</v>
      </c>
      <c r="G217" s="14" t="s">
        <v>466</v>
      </c>
      <c r="H217" s="14" t="s">
        <v>466</v>
      </c>
      <c r="I217" s="14" t="s">
        <v>466</v>
      </c>
      <c r="J217" s="160"/>
    </row>
    <row r="218" spans="1:10" ht="18" customHeight="1">
      <c r="A218" s="143"/>
      <c r="B218" s="1" t="s">
        <v>588</v>
      </c>
      <c r="C218" s="4" t="s">
        <v>323</v>
      </c>
      <c r="D218" s="17">
        <v>929</v>
      </c>
      <c r="E218" s="14" t="s">
        <v>466</v>
      </c>
      <c r="F218" s="14" t="s">
        <v>466</v>
      </c>
      <c r="G218" s="14" t="s">
        <v>466</v>
      </c>
      <c r="H218" s="14" t="s">
        <v>466</v>
      </c>
      <c r="I218" s="14" t="s">
        <v>466</v>
      </c>
      <c r="J218" s="160"/>
    </row>
    <row r="219" ht="10.5" customHeight="1">
      <c r="A219" s="143"/>
    </row>
    <row r="220" spans="1:2" ht="15.75">
      <c r="A220" s="143" t="s">
        <v>100</v>
      </c>
      <c r="B220" s="45" t="s">
        <v>410</v>
      </c>
    </row>
    <row r="221" spans="1:9" ht="15">
      <c r="A221" s="143"/>
      <c r="B221" s="1" t="s">
        <v>110</v>
      </c>
      <c r="C221" s="4" t="s">
        <v>362</v>
      </c>
      <c r="D221" s="68">
        <v>24</v>
      </c>
      <c r="E221" s="24">
        <v>36.5</v>
      </c>
      <c r="F221" s="24">
        <v>7</v>
      </c>
      <c r="G221" s="24">
        <v>43.5</v>
      </c>
      <c r="H221" s="24">
        <v>45</v>
      </c>
      <c r="I221" s="24">
        <v>30</v>
      </c>
    </row>
    <row r="222" spans="1:9" ht="15">
      <c r="A222" s="143"/>
      <c r="B222" s="1" t="s">
        <v>108</v>
      </c>
      <c r="C222" s="4" t="s">
        <v>335</v>
      </c>
      <c r="D222" s="68">
        <v>0.5</v>
      </c>
      <c r="E222" s="24">
        <v>2.9</v>
      </c>
      <c r="F222" s="24">
        <v>0.5</v>
      </c>
      <c r="G222" s="24">
        <v>3.4</v>
      </c>
      <c r="H222" s="24">
        <v>5</v>
      </c>
      <c r="I222" s="24">
        <v>0.7</v>
      </c>
    </row>
    <row r="223" spans="1:9" ht="15">
      <c r="A223" s="143"/>
      <c r="B223" s="1" t="s">
        <v>109</v>
      </c>
      <c r="C223" s="4" t="s">
        <v>323</v>
      </c>
      <c r="D223" s="68">
        <v>5.5</v>
      </c>
      <c r="E223" s="14" t="s">
        <v>466</v>
      </c>
      <c r="F223" s="14" t="s">
        <v>466</v>
      </c>
      <c r="G223" s="14" t="s">
        <v>466</v>
      </c>
      <c r="H223" s="14" t="s">
        <v>466</v>
      </c>
      <c r="I223" s="14" t="s">
        <v>466</v>
      </c>
    </row>
    <row r="224" spans="1:9" ht="15">
      <c r="A224" s="143"/>
      <c r="B224" s="1" t="s">
        <v>111</v>
      </c>
      <c r="C224" s="4" t="s">
        <v>323</v>
      </c>
      <c r="D224" s="68">
        <v>12</v>
      </c>
      <c r="E224" s="14" t="s">
        <v>466</v>
      </c>
      <c r="F224" s="14" t="s">
        <v>466</v>
      </c>
      <c r="G224" s="14" t="s">
        <v>466</v>
      </c>
      <c r="H224" s="14" t="s">
        <v>466</v>
      </c>
      <c r="I224" s="14" t="s">
        <v>466</v>
      </c>
    </row>
    <row r="225" spans="1:9" ht="15">
      <c r="A225" s="143"/>
      <c r="B225" s="1" t="s">
        <v>112</v>
      </c>
      <c r="C225" s="4" t="s">
        <v>323</v>
      </c>
      <c r="D225" s="68">
        <v>10</v>
      </c>
      <c r="E225" s="14" t="s">
        <v>466</v>
      </c>
      <c r="F225" s="14" t="s">
        <v>466</v>
      </c>
      <c r="G225" s="14" t="s">
        <v>466</v>
      </c>
      <c r="H225" s="14" t="s">
        <v>466</v>
      </c>
      <c r="I225" s="14" t="s">
        <v>466</v>
      </c>
    </row>
    <row r="226" spans="1:9" ht="15">
      <c r="A226" s="143"/>
      <c r="B226" s="1" t="s">
        <v>113</v>
      </c>
      <c r="C226" s="4" t="s">
        <v>323</v>
      </c>
      <c r="D226" s="68">
        <v>60</v>
      </c>
      <c r="E226" s="24">
        <v>104</v>
      </c>
      <c r="F226" s="24">
        <v>20</v>
      </c>
      <c r="G226" s="24">
        <v>124</v>
      </c>
      <c r="H226" s="24">
        <v>150</v>
      </c>
      <c r="I226" s="24">
        <v>25</v>
      </c>
    </row>
    <row r="227" spans="1:10" ht="15">
      <c r="A227" s="143"/>
      <c r="B227" s="1" t="s">
        <v>114</v>
      </c>
      <c r="D227" s="68"/>
      <c r="J227" s="24"/>
    </row>
    <row r="228" ht="15" customHeight="1">
      <c r="A228" s="143"/>
    </row>
    <row r="229" spans="1:2" ht="15.75">
      <c r="A229" s="143"/>
      <c r="B229" s="95" t="s">
        <v>411</v>
      </c>
    </row>
    <row r="230" ht="15" customHeight="1">
      <c r="A230" s="143"/>
    </row>
    <row r="231" spans="1:2" ht="15.75">
      <c r="A231" s="143" t="s">
        <v>102</v>
      </c>
      <c r="B231" s="28" t="s">
        <v>116</v>
      </c>
    </row>
    <row r="232" spans="1:2" ht="15">
      <c r="A232" s="143"/>
      <c r="B232" s="1" t="s">
        <v>120</v>
      </c>
    </row>
    <row r="233" spans="1:10" s="41" customFormat="1" ht="60.75" customHeight="1">
      <c r="A233" s="147"/>
      <c r="B233" s="41" t="s">
        <v>117</v>
      </c>
      <c r="C233" s="77" t="s">
        <v>391</v>
      </c>
      <c r="D233" s="189" t="s">
        <v>466</v>
      </c>
      <c r="E233" s="189" t="s">
        <v>466</v>
      </c>
      <c r="F233" s="189" t="s">
        <v>466</v>
      </c>
      <c r="G233" s="189" t="s">
        <v>466</v>
      </c>
      <c r="H233" s="189" t="s">
        <v>466</v>
      </c>
      <c r="I233" s="189" t="s">
        <v>466</v>
      </c>
      <c r="J233" s="183" t="s">
        <v>392</v>
      </c>
    </row>
    <row r="234" spans="1:10" ht="24.75" customHeight="1">
      <c r="A234" s="143"/>
      <c r="B234" s="1" t="s">
        <v>118</v>
      </c>
      <c r="C234" s="4" t="s">
        <v>323</v>
      </c>
      <c r="D234" s="69" t="s">
        <v>466</v>
      </c>
      <c r="E234" s="69" t="s">
        <v>466</v>
      </c>
      <c r="F234" s="69" t="s">
        <v>466</v>
      </c>
      <c r="G234" s="69" t="s">
        <v>466</v>
      </c>
      <c r="H234" s="69" t="s">
        <v>466</v>
      </c>
      <c r="I234" s="69" t="s">
        <v>466</v>
      </c>
      <c r="J234" s="183"/>
    </row>
    <row r="235" spans="1:10" ht="15" customHeight="1">
      <c r="A235" s="143"/>
      <c r="J235" s="131"/>
    </row>
    <row r="236" spans="1:10" ht="15.75" customHeight="1">
      <c r="A236" s="143"/>
      <c r="B236" s="1" t="s">
        <v>119</v>
      </c>
      <c r="J236" s="131"/>
    </row>
    <row r="237" spans="1:10" ht="15">
      <c r="A237" s="143"/>
      <c r="B237" s="1" t="s">
        <v>117</v>
      </c>
      <c r="C237" s="4" t="s">
        <v>332</v>
      </c>
      <c r="D237" s="23">
        <v>2500</v>
      </c>
      <c r="E237" s="23">
        <v>2000</v>
      </c>
      <c r="F237" s="23">
        <v>500</v>
      </c>
      <c r="G237" s="23">
        <v>2500</v>
      </c>
      <c r="H237" s="23">
        <v>2500</v>
      </c>
      <c r="I237" s="23">
        <v>500</v>
      </c>
      <c r="J237" s="14"/>
    </row>
    <row r="238" spans="1:10" ht="15">
      <c r="A238" s="143"/>
      <c r="B238" s="1" t="s">
        <v>118</v>
      </c>
      <c r="C238" s="4" t="s">
        <v>323</v>
      </c>
      <c r="D238" s="23">
        <v>2500</v>
      </c>
      <c r="E238" s="23">
        <v>2000</v>
      </c>
      <c r="F238" s="23">
        <v>500</v>
      </c>
      <c r="G238" s="23">
        <v>2500</v>
      </c>
      <c r="H238" s="23">
        <v>2500</v>
      </c>
      <c r="I238" s="23">
        <v>500</v>
      </c>
      <c r="J238" s="14"/>
    </row>
    <row r="239" ht="15" customHeight="1">
      <c r="A239" s="143"/>
    </row>
    <row r="240" spans="1:2" ht="15.75">
      <c r="A240" s="143" t="s">
        <v>115</v>
      </c>
      <c r="B240" s="28" t="s">
        <v>122</v>
      </c>
    </row>
    <row r="241" spans="1:10" ht="17.25" customHeight="1">
      <c r="A241" s="143"/>
      <c r="B241" s="1" t="s">
        <v>123</v>
      </c>
      <c r="C241" s="4" t="s">
        <v>323</v>
      </c>
      <c r="D241" s="14" t="s">
        <v>466</v>
      </c>
      <c r="E241" s="14" t="s">
        <v>466</v>
      </c>
      <c r="F241" s="14" t="s">
        <v>466</v>
      </c>
      <c r="G241" s="14" t="s">
        <v>466</v>
      </c>
      <c r="H241" s="14" t="s">
        <v>466</v>
      </c>
      <c r="I241" s="14" t="s">
        <v>466</v>
      </c>
      <c r="J241" s="14"/>
    </row>
    <row r="242" spans="1:10" ht="17.25" customHeight="1">
      <c r="A242" s="143"/>
      <c r="B242" s="1" t="s">
        <v>118</v>
      </c>
      <c r="C242" s="4" t="s">
        <v>323</v>
      </c>
      <c r="D242" s="14" t="s">
        <v>466</v>
      </c>
      <c r="E242" s="14" t="s">
        <v>466</v>
      </c>
      <c r="F242" s="14" t="s">
        <v>466</v>
      </c>
      <c r="G242" s="14" t="s">
        <v>466</v>
      </c>
      <c r="H242" s="14" t="s">
        <v>466</v>
      </c>
      <c r="I242" s="14" t="s">
        <v>466</v>
      </c>
      <c r="J242" s="14"/>
    </row>
    <row r="243" ht="15" customHeight="1">
      <c r="A243" s="143"/>
    </row>
    <row r="244" spans="1:2" ht="15.75">
      <c r="A244" s="143" t="s">
        <v>121</v>
      </c>
      <c r="B244" s="28" t="s">
        <v>125</v>
      </c>
    </row>
    <row r="245" spans="1:10" ht="15">
      <c r="A245" s="143"/>
      <c r="B245" s="1" t="s">
        <v>126</v>
      </c>
      <c r="C245" s="4" t="s">
        <v>332</v>
      </c>
      <c r="D245" s="23">
        <v>3000</v>
      </c>
      <c r="E245" s="23">
        <v>2400</v>
      </c>
      <c r="F245" s="23">
        <v>600</v>
      </c>
      <c r="G245" s="23">
        <v>3000</v>
      </c>
      <c r="H245" s="23">
        <v>3000</v>
      </c>
      <c r="I245" s="23">
        <v>600</v>
      </c>
      <c r="J245" s="14"/>
    </row>
    <row r="246" ht="15" customHeight="1">
      <c r="A246" s="143"/>
    </row>
    <row r="247" spans="1:2" ht="15.75">
      <c r="A247" s="143" t="s">
        <v>124</v>
      </c>
      <c r="B247" s="28" t="s">
        <v>128</v>
      </c>
    </row>
    <row r="248" spans="1:10" ht="18" customHeight="1">
      <c r="A248" s="143"/>
      <c r="B248" s="1" t="s">
        <v>129</v>
      </c>
      <c r="C248" s="4" t="s">
        <v>336</v>
      </c>
      <c r="D248" s="14" t="s">
        <v>466</v>
      </c>
      <c r="E248" s="14" t="s">
        <v>466</v>
      </c>
      <c r="F248" s="14" t="s">
        <v>466</v>
      </c>
      <c r="G248" s="14" t="s">
        <v>466</v>
      </c>
      <c r="H248" s="14" t="s">
        <v>466</v>
      </c>
      <c r="I248" s="14" t="s">
        <v>466</v>
      </c>
      <c r="J248" s="14"/>
    </row>
    <row r="249" spans="1:10" ht="18" customHeight="1">
      <c r="A249" s="143"/>
      <c r="B249" s="1" t="s">
        <v>130</v>
      </c>
      <c r="C249" s="4" t="s">
        <v>336</v>
      </c>
      <c r="D249" s="14" t="s">
        <v>466</v>
      </c>
      <c r="E249" s="14" t="s">
        <v>466</v>
      </c>
      <c r="F249" s="14" t="s">
        <v>466</v>
      </c>
      <c r="G249" s="14" t="s">
        <v>466</v>
      </c>
      <c r="H249" s="14" t="s">
        <v>466</v>
      </c>
      <c r="I249" s="14" t="s">
        <v>466</v>
      </c>
      <c r="J249" s="14"/>
    </row>
    <row r="250" ht="15" customHeight="1">
      <c r="A250" s="143"/>
    </row>
    <row r="251" spans="1:2" ht="15.75">
      <c r="A251" s="143" t="s">
        <v>127</v>
      </c>
      <c r="B251" s="45" t="s">
        <v>412</v>
      </c>
    </row>
    <row r="252" spans="1:2" ht="9.75" customHeight="1">
      <c r="A252" s="143"/>
      <c r="B252" s="45"/>
    </row>
    <row r="253" spans="1:9" ht="15" customHeight="1">
      <c r="A253" s="143"/>
      <c r="B253" s="1" t="s">
        <v>552</v>
      </c>
      <c r="C253" s="4" t="s">
        <v>331</v>
      </c>
      <c r="D253" s="23">
        <v>195</v>
      </c>
      <c r="E253" s="23">
        <v>318</v>
      </c>
      <c r="F253" s="23">
        <v>62</v>
      </c>
      <c r="G253" s="23">
        <v>380</v>
      </c>
      <c r="H253" s="23">
        <v>440</v>
      </c>
      <c r="I253" s="23">
        <v>85</v>
      </c>
    </row>
    <row r="254" spans="1:9" ht="15" customHeight="1">
      <c r="A254" s="143"/>
      <c r="B254" s="1" t="s">
        <v>553</v>
      </c>
      <c r="C254" s="4" t="s">
        <v>331</v>
      </c>
      <c r="D254" s="23">
        <v>145</v>
      </c>
      <c r="E254" s="23">
        <v>256</v>
      </c>
      <c r="F254" s="23">
        <v>53</v>
      </c>
      <c r="G254" s="23">
        <f>F254+E254</f>
        <v>309</v>
      </c>
      <c r="H254" s="23">
        <v>383</v>
      </c>
      <c r="I254" s="23">
        <v>76</v>
      </c>
    </row>
    <row r="255" spans="1:9" ht="15" customHeight="1">
      <c r="A255" s="143"/>
      <c r="B255" s="1" t="s">
        <v>551</v>
      </c>
      <c r="C255" s="4" t="s">
        <v>347</v>
      </c>
      <c r="D255" s="24">
        <v>70</v>
      </c>
      <c r="E255" s="24">
        <v>89.84</v>
      </c>
      <c r="F255" s="24">
        <v>18</v>
      </c>
      <c r="G255" s="24">
        <f aca="true" t="shared" si="9" ref="G255:G275">F255+E255</f>
        <v>107.84</v>
      </c>
      <c r="H255" s="24">
        <v>104.5</v>
      </c>
      <c r="I255" s="24">
        <v>21</v>
      </c>
    </row>
    <row r="256" spans="1:9" ht="15" customHeight="1">
      <c r="A256" s="143"/>
      <c r="B256" s="1" t="s">
        <v>554</v>
      </c>
      <c r="C256" s="4" t="s">
        <v>347</v>
      </c>
      <c r="D256" s="24">
        <v>185</v>
      </c>
      <c r="E256" s="24">
        <v>381.182</v>
      </c>
      <c r="F256" s="24">
        <v>55</v>
      </c>
      <c r="G256" s="24">
        <f t="shared" si="9"/>
        <v>436.182</v>
      </c>
      <c r="H256" s="24">
        <v>510</v>
      </c>
      <c r="I256" s="24">
        <v>103</v>
      </c>
    </row>
    <row r="257" spans="1:9" ht="15" customHeight="1">
      <c r="A257" s="143"/>
      <c r="B257" s="1" t="s">
        <v>555</v>
      </c>
      <c r="C257" s="4" t="s">
        <v>347</v>
      </c>
      <c r="D257" s="24">
        <v>23</v>
      </c>
      <c r="E257" s="24">
        <v>38.546</v>
      </c>
      <c r="F257" s="24">
        <v>4</v>
      </c>
      <c r="G257" s="24">
        <f t="shared" si="9"/>
        <v>42.546</v>
      </c>
      <c r="H257" s="24">
        <v>28</v>
      </c>
      <c r="I257" s="24">
        <v>5.6</v>
      </c>
    </row>
    <row r="258" spans="1:9" ht="15" customHeight="1">
      <c r="A258" s="143"/>
      <c r="B258" s="1" t="s">
        <v>556</v>
      </c>
      <c r="C258" s="4" t="s">
        <v>347</v>
      </c>
      <c r="D258" s="24">
        <v>160</v>
      </c>
      <c r="E258" s="24">
        <v>159.106</v>
      </c>
      <c r="F258" s="24">
        <v>26</v>
      </c>
      <c r="G258" s="24">
        <f t="shared" si="9"/>
        <v>185.106</v>
      </c>
      <c r="H258" s="24">
        <v>245</v>
      </c>
      <c r="I258" s="24">
        <v>47</v>
      </c>
    </row>
    <row r="259" spans="1:9" ht="15" customHeight="1">
      <c r="A259" s="143"/>
      <c r="B259" s="1" t="s">
        <v>557</v>
      </c>
      <c r="C259" s="4" t="s">
        <v>331</v>
      </c>
      <c r="D259" s="23">
        <v>50</v>
      </c>
      <c r="E259" s="23">
        <v>84</v>
      </c>
      <c r="F259" s="23">
        <v>10</v>
      </c>
      <c r="G259" s="23">
        <f t="shared" si="9"/>
        <v>94</v>
      </c>
      <c r="H259" s="23">
        <v>125</v>
      </c>
      <c r="I259" s="23">
        <v>25</v>
      </c>
    </row>
    <row r="260" spans="1:9" ht="15" customHeight="1">
      <c r="A260" s="143"/>
      <c r="B260" s="1" t="s">
        <v>558</v>
      </c>
      <c r="C260" s="4" t="s">
        <v>331</v>
      </c>
      <c r="D260" s="23">
        <v>500</v>
      </c>
      <c r="E260" s="23">
        <v>671</v>
      </c>
      <c r="F260" s="23">
        <v>110</v>
      </c>
      <c r="G260" s="23">
        <f t="shared" si="9"/>
        <v>781</v>
      </c>
      <c r="H260" s="23">
        <v>750</v>
      </c>
      <c r="I260" s="23">
        <v>150</v>
      </c>
    </row>
    <row r="261" spans="1:9" ht="15" customHeight="1">
      <c r="A261" s="143"/>
      <c r="B261" s="1" t="s">
        <v>559</v>
      </c>
      <c r="C261" s="4" t="s">
        <v>331</v>
      </c>
      <c r="D261" s="23">
        <v>200</v>
      </c>
      <c r="E261" s="23">
        <v>233</v>
      </c>
      <c r="F261" s="23">
        <v>35</v>
      </c>
      <c r="G261" s="23">
        <f t="shared" si="9"/>
        <v>268</v>
      </c>
      <c r="H261" s="23">
        <v>275</v>
      </c>
      <c r="I261" s="23">
        <v>55</v>
      </c>
    </row>
    <row r="262" spans="1:9" ht="15" customHeight="1">
      <c r="A262" s="143"/>
      <c r="B262" s="1" t="s">
        <v>560</v>
      </c>
      <c r="C262" s="4" t="s">
        <v>331</v>
      </c>
      <c r="D262" s="23">
        <v>25000</v>
      </c>
      <c r="E262" s="23">
        <v>35328</v>
      </c>
      <c r="F262" s="23">
        <v>8000</v>
      </c>
      <c r="G262" s="23">
        <f t="shared" si="9"/>
        <v>43328</v>
      </c>
      <c r="H262" s="23">
        <v>45500</v>
      </c>
      <c r="I262" s="23">
        <v>9300</v>
      </c>
    </row>
    <row r="263" spans="1:9" ht="15" customHeight="1">
      <c r="A263" s="143"/>
      <c r="B263" s="1" t="s">
        <v>561</v>
      </c>
      <c r="C263" s="4" t="s">
        <v>331</v>
      </c>
      <c r="D263" s="23">
        <v>2500</v>
      </c>
      <c r="E263" s="23">
        <v>5513</v>
      </c>
      <c r="F263" s="23">
        <v>1200</v>
      </c>
      <c r="G263" s="23">
        <f t="shared" si="9"/>
        <v>6713</v>
      </c>
      <c r="H263" s="23">
        <v>7500</v>
      </c>
      <c r="I263" s="23">
        <v>1500</v>
      </c>
    </row>
    <row r="264" spans="1:9" ht="15" customHeight="1">
      <c r="A264" s="143"/>
      <c r="B264" s="1" t="s">
        <v>654</v>
      </c>
      <c r="C264" s="4" t="s">
        <v>331</v>
      </c>
      <c r="D264" s="23">
        <v>3500</v>
      </c>
      <c r="E264" s="23">
        <v>2234</v>
      </c>
      <c r="F264" s="23">
        <v>470</v>
      </c>
      <c r="G264" s="23">
        <f t="shared" si="9"/>
        <v>2704</v>
      </c>
      <c r="H264" s="23">
        <v>3000</v>
      </c>
      <c r="I264" s="23">
        <v>600</v>
      </c>
    </row>
    <row r="265" spans="1:9" ht="15" customHeight="1">
      <c r="A265" s="143"/>
      <c r="B265" s="127" t="s">
        <v>562</v>
      </c>
      <c r="C265" s="4" t="s">
        <v>331</v>
      </c>
      <c r="D265" s="23">
        <v>1500</v>
      </c>
      <c r="E265" s="23">
        <v>1330</v>
      </c>
      <c r="F265" s="23">
        <v>255</v>
      </c>
      <c r="G265" s="23">
        <f t="shared" si="9"/>
        <v>1585</v>
      </c>
      <c r="H265" s="23">
        <v>2000</v>
      </c>
      <c r="I265" s="23">
        <v>400</v>
      </c>
    </row>
    <row r="266" spans="1:9" ht="15" customHeight="1">
      <c r="A266" s="143"/>
      <c r="B266" s="127" t="s">
        <v>563</v>
      </c>
      <c r="C266" s="4" t="s">
        <v>331</v>
      </c>
      <c r="D266" s="23">
        <v>5000</v>
      </c>
      <c r="E266" s="23">
        <v>3564</v>
      </c>
      <c r="F266" s="23">
        <v>725</v>
      </c>
      <c r="G266" s="23">
        <f t="shared" si="9"/>
        <v>4289</v>
      </c>
      <c r="H266" s="23">
        <v>5000</v>
      </c>
      <c r="I266" s="23">
        <v>1000</v>
      </c>
    </row>
    <row r="267" spans="1:9" ht="15" customHeight="1">
      <c r="A267" s="143"/>
      <c r="B267" s="1" t="s">
        <v>655</v>
      </c>
      <c r="C267" s="4" t="s">
        <v>331</v>
      </c>
      <c r="D267" s="23">
        <v>3000</v>
      </c>
      <c r="E267" s="23">
        <v>5670</v>
      </c>
      <c r="F267" s="23">
        <v>900</v>
      </c>
      <c r="G267" s="23">
        <f t="shared" si="9"/>
        <v>6570</v>
      </c>
      <c r="H267" s="23">
        <v>7600</v>
      </c>
      <c r="I267" s="23">
        <v>1550</v>
      </c>
    </row>
    <row r="268" spans="1:9" ht="15" customHeight="1">
      <c r="A268" s="143"/>
      <c r="B268" s="127" t="s">
        <v>562</v>
      </c>
      <c r="C268" s="4" t="s">
        <v>331</v>
      </c>
      <c r="D268" s="23">
        <v>1000</v>
      </c>
      <c r="E268" s="23">
        <v>1003</v>
      </c>
      <c r="F268" s="23">
        <v>240</v>
      </c>
      <c r="G268" s="23">
        <f t="shared" si="9"/>
        <v>1243</v>
      </c>
      <c r="H268" s="23">
        <v>1500</v>
      </c>
      <c r="I268" s="23">
        <v>500</v>
      </c>
    </row>
    <row r="269" spans="1:9" ht="15" customHeight="1">
      <c r="A269" s="143"/>
      <c r="B269" s="127" t="s">
        <v>563</v>
      </c>
      <c r="C269" s="4" t="s">
        <v>331</v>
      </c>
      <c r="D269" s="23">
        <v>4000</v>
      </c>
      <c r="E269" s="23">
        <v>6673</v>
      </c>
      <c r="F269" s="23">
        <v>1140</v>
      </c>
      <c r="G269" s="23">
        <f t="shared" si="9"/>
        <v>7813</v>
      </c>
      <c r="H269" s="23">
        <f>SUM(H267:H268)</f>
        <v>9100</v>
      </c>
      <c r="I269" s="23">
        <v>2050</v>
      </c>
    </row>
    <row r="270" spans="1:9" ht="15" customHeight="1">
      <c r="A270" s="143"/>
      <c r="B270" s="1" t="s">
        <v>564</v>
      </c>
      <c r="C270" s="4" t="s">
        <v>347</v>
      </c>
      <c r="D270" s="24">
        <v>13.6</v>
      </c>
      <c r="E270" s="24">
        <v>14.974</v>
      </c>
      <c r="F270" s="24">
        <v>5.7</v>
      </c>
      <c r="G270" s="24">
        <f t="shared" si="9"/>
        <v>20.674</v>
      </c>
      <c r="H270" s="24">
        <v>28</v>
      </c>
      <c r="I270" s="24">
        <v>6</v>
      </c>
    </row>
    <row r="271" spans="1:9" ht="15" customHeight="1">
      <c r="A271" s="143"/>
      <c r="B271" s="1" t="s">
        <v>565</v>
      </c>
      <c r="C271" s="4" t="s">
        <v>347</v>
      </c>
      <c r="D271" s="24">
        <v>150</v>
      </c>
      <c r="E271" s="24">
        <v>140.834</v>
      </c>
      <c r="F271" s="24">
        <v>33</v>
      </c>
      <c r="G271" s="24">
        <f>F271+E271</f>
        <v>173.834</v>
      </c>
      <c r="H271" s="24">
        <v>224</v>
      </c>
      <c r="I271" s="24">
        <v>53</v>
      </c>
    </row>
    <row r="272" spans="1:9" ht="30" customHeight="1">
      <c r="A272" s="143"/>
      <c r="B272" s="109" t="s">
        <v>566</v>
      </c>
      <c r="C272" s="4" t="s">
        <v>331</v>
      </c>
      <c r="D272" s="23">
        <v>23000</v>
      </c>
      <c r="E272" s="23">
        <v>4574</v>
      </c>
      <c r="F272" s="23">
        <v>1800</v>
      </c>
      <c r="G272" s="23">
        <f t="shared" si="9"/>
        <v>6374</v>
      </c>
      <c r="H272" s="23">
        <v>8267</v>
      </c>
      <c r="I272" s="23">
        <v>2267</v>
      </c>
    </row>
    <row r="273" spans="1:9" ht="30" customHeight="1">
      <c r="A273" s="143"/>
      <c r="B273" s="109" t="s">
        <v>567</v>
      </c>
      <c r="C273" s="4" t="s">
        <v>331</v>
      </c>
      <c r="D273" s="23">
        <v>3000</v>
      </c>
      <c r="E273" s="23">
        <v>484</v>
      </c>
      <c r="F273" s="23">
        <v>150</v>
      </c>
      <c r="G273" s="23">
        <f t="shared" si="9"/>
        <v>634</v>
      </c>
      <c r="H273" s="23">
        <v>793</v>
      </c>
      <c r="I273" s="23">
        <v>193</v>
      </c>
    </row>
    <row r="274" spans="1:9" ht="15" customHeight="1">
      <c r="A274" s="143"/>
      <c r="B274" s="1" t="s">
        <v>568</v>
      </c>
      <c r="C274" s="4" t="s">
        <v>331</v>
      </c>
      <c r="D274" s="23">
        <v>10</v>
      </c>
      <c r="E274" s="23">
        <v>11</v>
      </c>
      <c r="F274" s="23">
        <v>5</v>
      </c>
      <c r="G274" s="23">
        <f t="shared" si="9"/>
        <v>16</v>
      </c>
      <c r="H274" s="23">
        <v>65</v>
      </c>
      <c r="I274" s="23">
        <v>10</v>
      </c>
    </row>
    <row r="275" spans="1:9" ht="15" customHeight="1">
      <c r="A275" s="143"/>
      <c r="B275" s="1" t="s">
        <v>569</v>
      </c>
      <c r="C275" s="4" t="s">
        <v>331</v>
      </c>
      <c r="D275" s="23">
        <v>10</v>
      </c>
      <c r="E275" s="23">
        <v>17</v>
      </c>
      <c r="F275" s="23">
        <v>5</v>
      </c>
      <c r="G275" s="23">
        <f t="shared" si="9"/>
        <v>22</v>
      </c>
      <c r="H275" s="23">
        <v>72</v>
      </c>
      <c r="I275" s="23">
        <v>5</v>
      </c>
    </row>
    <row r="276" spans="1:2" ht="15" customHeight="1">
      <c r="A276" s="143"/>
      <c r="B276" s="127"/>
    </row>
    <row r="277" spans="1:2" ht="15.75">
      <c r="A277" s="143"/>
      <c r="B277" s="45" t="s">
        <v>407</v>
      </c>
    </row>
    <row r="278" ht="15">
      <c r="A278" s="143"/>
    </row>
    <row r="279" spans="1:2" ht="15.75">
      <c r="A279" s="143" t="s">
        <v>131</v>
      </c>
      <c r="B279" s="28" t="s">
        <v>132</v>
      </c>
    </row>
    <row r="280" spans="1:9" s="10" customFormat="1" ht="15.75" customHeight="1">
      <c r="A280" s="143"/>
      <c r="B280" s="10" t="s">
        <v>136</v>
      </c>
      <c r="C280" s="9"/>
      <c r="D280" s="38"/>
      <c r="E280" s="38"/>
      <c r="F280" s="38"/>
      <c r="G280" s="38"/>
      <c r="H280" s="38"/>
      <c r="I280" s="38"/>
    </row>
    <row r="281" spans="1:10" ht="15">
      <c r="A281" s="143"/>
      <c r="B281" s="1" t="s">
        <v>133</v>
      </c>
      <c r="C281" s="8" t="s">
        <v>338</v>
      </c>
      <c r="D281" s="24">
        <v>1.5</v>
      </c>
      <c r="E281" s="24">
        <f>0.182*4</f>
        <v>0.728</v>
      </c>
      <c r="F281" s="24">
        <v>0.3</v>
      </c>
      <c r="G281" s="24">
        <f>F281+E281</f>
        <v>1.028</v>
      </c>
      <c r="H281" s="24">
        <f>0.3*5</f>
        <v>1.5</v>
      </c>
      <c r="I281" s="24">
        <v>0.3</v>
      </c>
      <c r="J281" s="54"/>
    </row>
    <row r="282" spans="1:10" ht="15">
      <c r="A282" s="143"/>
      <c r="B282" s="1" t="s">
        <v>134</v>
      </c>
      <c r="C282" s="4" t="s">
        <v>339</v>
      </c>
      <c r="D282" s="18">
        <v>350000</v>
      </c>
      <c r="E282" s="42">
        <f>27500.36*4</f>
        <v>110001.44</v>
      </c>
      <c r="F282" s="42">
        <v>70000</v>
      </c>
      <c r="G282" s="42">
        <f>F282+E282</f>
        <v>180001.44</v>
      </c>
      <c r="H282" s="42">
        <f>F282*5</f>
        <v>350000</v>
      </c>
      <c r="I282" s="42">
        <f>H282/5</f>
        <v>70000</v>
      </c>
      <c r="J282" s="54"/>
    </row>
    <row r="283" spans="1:10" ht="15">
      <c r="A283" s="143"/>
      <c r="B283" s="1" t="s">
        <v>135</v>
      </c>
      <c r="C283" s="8" t="s">
        <v>338</v>
      </c>
      <c r="D283" s="23">
        <v>18000</v>
      </c>
      <c r="E283" s="23">
        <f>2434*4</f>
        <v>9736</v>
      </c>
      <c r="F283" s="23">
        <v>2500</v>
      </c>
      <c r="G283" s="23">
        <f>F283+E283</f>
        <v>12236</v>
      </c>
      <c r="H283" s="23">
        <f>2500*5</f>
        <v>12500</v>
      </c>
      <c r="I283" s="23">
        <v>2500</v>
      </c>
      <c r="J283" s="54"/>
    </row>
    <row r="284" spans="1:9" s="41" customFormat="1" ht="30" customHeight="1">
      <c r="A284" s="147"/>
      <c r="B284" s="10" t="s">
        <v>137</v>
      </c>
      <c r="C284" s="7"/>
      <c r="D284" s="22"/>
      <c r="E284" s="43"/>
      <c r="F284" s="43"/>
      <c r="G284" s="43"/>
      <c r="H284" s="43"/>
      <c r="I284" s="43"/>
    </row>
    <row r="285" spans="1:10" ht="75">
      <c r="A285" s="143"/>
      <c r="B285" s="41" t="s">
        <v>138</v>
      </c>
      <c r="C285" s="7" t="s">
        <v>331</v>
      </c>
      <c r="D285" s="96" t="s">
        <v>485</v>
      </c>
      <c r="E285" s="177" t="s">
        <v>486</v>
      </c>
      <c r="F285" s="91">
        <v>1</v>
      </c>
      <c r="G285" s="96"/>
      <c r="H285" s="161" t="s">
        <v>488</v>
      </c>
      <c r="I285" s="96"/>
      <c r="J285" s="157"/>
    </row>
    <row r="286" spans="1:10" ht="60" customHeight="1">
      <c r="A286" s="143"/>
      <c r="B286" s="41" t="s">
        <v>139</v>
      </c>
      <c r="C286" s="77" t="s">
        <v>338</v>
      </c>
      <c r="D286" s="97"/>
      <c r="E286" s="177"/>
      <c r="F286" s="92"/>
      <c r="G286" s="96"/>
      <c r="H286" s="161"/>
      <c r="I286" s="96"/>
      <c r="J286" s="158"/>
    </row>
    <row r="287" spans="1:10" ht="75">
      <c r="A287" s="143"/>
      <c r="B287" s="41" t="s">
        <v>140</v>
      </c>
      <c r="C287" s="7" t="s">
        <v>339</v>
      </c>
      <c r="D287" s="97" t="s">
        <v>484</v>
      </c>
      <c r="E287" s="81" t="s">
        <v>487</v>
      </c>
      <c r="F287" s="93"/>
      <c r="G287" s="96"/>
      <c r="H287" s="96" t="s">
        <v>489</v>
      </c>
      <c r="I287" s="96"/>
      <c r="J287" s="158"/>
    </row>
    <row r="288" spans="1:10" ht="15">
      <c r="A288" s="190"/>
      <c r="B288" s="22" t="s">
        <v>141</v>
      </c>
      <c r="C288" s="191" t="s">
        <v>338</v>
      </c>
      <c r="D288" s="192">
        <v>1.25</v>
      </c>
      <c r="E288" s="193">
        <v>1.3</v>
      </c>
      <c r="F288" s="192">
        <v>0.3</v>
      </c>
      <c r="G288" s="193">
        <v>1.6</v>
      </c>
      <c r="H288" s="193">
        <v>2</v>
      </c>
      <c r="I288" s="193">
        <v>0.4</v>
      </c>
      <c r="J288" s="154"/>
    </row>
    <row r="289" ht="15">
      <c r="A289" s="143"/>
    </row>
    <row r="290" spans="1:2" ht="15">
      <c r="A290" s="143"/>
      <c r="B290" s="1" t="s">
        <v>142</v>
      </c>
    </row>
    <row r="291" spans="1:9" ht="15">
      <c r="A291" s="143"/>
      <c r="B291" s="1" t="s">
        <v>143</v>
      </c>
      <c r="C291" s="4" t="s">
        <v>340</v>
      </c>
      <c r="D291" s="24">
        <v>12</v>
      </c>
      <c r="E291" s="24">
        <f>2250*4</f>
        <v>9000</v>
      </c>
      <c r="F291" s="24">
        <v>2750</v>
      </c>
      <c r="G291" s="24">
        <f>E291+F291</f>
        <v>11750</v>
      </c>
      <c r="H291" s="24">
        <f>2750*5</f>
        <v>13750</v>
      </c>
      <c r="I291" s="24">
        <v>2750</v>
      </c>
    </row>
    <row r="292" spans="1:9" ht="15">
      <c r="A292" s="143"/>
      <c r="B292" s="1" t="s">
        <v>144</v>
      </c>
      <c r="C292" s="8" t="s">
        <v>338</v>
      </c>
      <c r="D292" s="24">
        <v>6</v>
      </c>
      <c r="E292" s="24">
        <f>2500*4</f>
        <v>10000</v>
      </c>
      <c r="F292" s="24">
        <v>2500</v>
      </c>
      <c r="G292" s="24">
        <f>E292+F292</f>
        <v>12500</v>
      </c>
      <c r="H292" s="24">
        <f>F292*5</f>
        <v>12500</v>
      </c>
      <c r="I292" s="24">
        <v>2500</v>
      </c>
    </row>
    <row r="293" ht="15">
      <c r="A293" s="143"/>
    </row>
    <row r="294" spans="1:2" ht="15">
      <c r="A294" s="143"/>
      <c r="B294" s="1" t="s">
        <v>145</v>
      </c>
    </row>
    <row r="295" spans="1:9" ht="15">
      <c r="A295" s="143"/>
      <c r="B295" s="1" t="s">
        <v>143</v>
      </c>
      <c r="C295" s="11" t="s">
        <v>341</v>
      </c>
      <c r="D295" s="24">
        <v>3</v>
      </c>
      <c r="E295" s="24">
        <f>0.75*4</f>
        <v>3</v>
      </c>
      <c r="F295" s="24">
        <v>0.75</v>
      </c>
      <c r="G295" s="24">
        <f>F295+E295</f>
        <v>3.75</v>
      </c>
      <c r="H295" s="24">
        <f>F295*5</f>
        <v>3.75</v>
      </c>
      <c r="I295" s="24">
        <v>0.75</v>
      </c>
    </row>
    <row r="296" spans="1:9" ht="15">
      <c r="A296" s="143"/>
      <c r="B296" s="1" t="s">
        <v>144</v>
      </c>
      <c r="C296" s="8" t="s">
        <v>338</v>
      </c>
      <c r="D296" s="24">
        <v>0.07</v>
      </c>
      <c r="E296" s="24">
        <f>0.065*4</f>
        <v>0.26</v>
      </c>
      <c r="F296" s="24">
        <v>0.065</v>
      </c>
      <c r="G296" s="24">
        <f>F296+E296</f>
        <v>0.325</v>
      </c>
      <c r="H296" s="24">
        <f>F296*5</f>
        <v>0.325</v>
      </c>
      <c r="I296" s="24">
        <f>H296/5</f>
        <v>0.065</v>
      </c>
    </row>
    <row r="297" ht="15">
      <c r="A297" s="143"/>
    </row>
    <row r="298" spans="1:2" ht="15">
      <c r="A298" s="143"/>
      <c r="B298" s="1" t="s">
        <v>146</v>
      </c>
    </row>
    <row r="299" spans="1:9" ht="15">
      <c r="A299" s="143"/>
      <c r="B299" s="1" t="s">
        <v>147</v>
      </c>
      <c r="C299" s="8" t="s">
        <v>342</v>
      </c>
      <c r="D299" s="24">
        <v>2</v>
      </c>
      <c r="E299" s="85" t="s">
        <v>372</v>
      </c>
      <c r="F299" s="85" t="s">
        <v>372</v>
      </c>
      <c r="G299" s="85" t="s">
        <v>372</v>
      </c>
      <c r="H299" s="85" t="s">
        <v>372</v>
      </c>
      <c r="I299" s="85" t="s">
        <v>372</v>
      </c>
    </row>
    <row r="300" spans="1:9" ht="15">
      <c r="A300" s="143"/>
      <c r="B300" s="1" t="s">
        <v>144</v>
      </c>
      <c r="C300" s="8" t="s">
        <v>338</v>
      </c>
      <c r="D300" s="24">
        <v>1</v>
      </c>
      <c r="E300" s="85" t="s">
        <v>372</v>
      </c>
      <c r="F300" s="85" t="s">
        <v>372</v>
      </c>
      <c r="G300" s="85" t="s">
        <v>372</v>
      </c>
      <c r="H300" s="85" t="s">
        <v>372</v>
      </c>
      <c r="I300" s="85" t="s">
        <v>372</v>
      </c>
    </row>
    <row r="301" ht="15">
      <c r="A301" s="143"/>
    </row>
    <row r="302" spans="1:2" ht="15">
      <c r="A302" s="143"/>
      <c r="B302" s="1" t="s">
        <v>148</v>
      </c>
    </row>
    <row r="303" spans="1:10" ht="15">
      <c r="A303" s="143"/>
      <c r="B303" s="1" t="s">
        <v>149</v>
      </c>
      <c r="C303" s="8" t="s">
        <v>343</v>
      </c>
      <c r="D303" s="24">
        <v>5.125</v>
      </c>
      <c r="E303" s="24">
        <v>4.1</v>
      </c>
      <c r="F303" s="24">
        <v>1.05</v>
      </c>
      <c r="G303" s="24">
        <f>F303+E303</f>
        <v>5.1499999999999995</v>
      </c>
      <c r="H303" s="68">
        <v>7</v>
      </c>
      <c r="I303" s="68">
        <v>1.05</v>
      </c>
      <c r="J303" s="54"/>
    </row>
    <row r="304" spans="1:10" ht="15">
      <c r="A304" s="143"/>
      <c r="B304" s="1" t="s">
        <v>150</v>
      </c>
      <c r="C304" s="8" t="s">
        <v>343</v>
      </c>
      <c r="D304" s="24">
        <v>3.8</v>
      </c>
      <c r="E304" s="24">
        <f>0.76*4</f>
        <v>3.04</v>
      </c>
      <c r="F304" s="24">
        <v>0.775</v>
      </c>
      <c r="G304" s="24">
        <f>E304+F304</f>
        <v>3.815</v>
      </c>
      <c r="H304" s="68">
        <v>5</v>
      </c>
      <c r="I304" s="68">
        <v>0.775</v>
      </c>
      <c r="J304" s="54"/>
    </row>
    <row r="305" spans="1:10" ht="15">
      <c r="A305" s="143"/>
      <c r="B305" s="1" t="s">
        <v>151</v>
      </c>
      <c r="C305" s="8" t="s">
        <v>338</v>
      </c>
      <c r="D305" s="24">
        <v>2.05</v>
      </c>
      <c r="E305" s="24">
        <f>0.41*4</f>
        <v>1.64</v>
      </c>
      <c r="F305" s="24">
        <v>0.41</v>
      </c>
      <c r="G305" s="24">
        <f>F305+E305</f>
        <v>2.05</v>
      </c>
      <c r="H305" s="24">
        <v>2.1</v>
      </c>
      <c r="I305" s="24">
        <v>0.41</v>
      </c>
      <c r="J305" s="54"/>
    </row>
    <row r="306" spans="1:9" ht="15">
      <c r="A306" s="143"/>
      <c r="F306" s="71"/>
      <c r="G306" s="71"/>
      <c r="H306" s="71"/>
      <c r="I306" s="71"/>
    </row>
    <row r="307" spans="1:9" ht="15">
      <c r="A307" s="143"/>
      <c r="B307" s="1" t="s">
        <v>152</v>
      </c>
      <c r="F307" s="71"/>
      <c r="G307" s="71"/>
      <c r="H307" s="71"/>
      <c r="I307" s="71"/>
    </row>
    <row r="308" spans="1:10" ht="15">
      <c r="A308" s="143"/>
      <c r="B308" s="1" t="s">
        <v>153</v>
      </c>
      <c r="C308" s="11" t="s">
        <v>344</v>
      </c>
      <c r="D308" s="42">
        <v>3250</v>
      </c>
      <c r="E308" s="18">
        <v>4038</v>
      </c>
      <c r="F308" s="18">
        <v>1300</v>
      </c>
      <c r="G308" s="18">
        <v>5338</v>
      </c>
      <c r="H308" s="18">
        <v>10000</v>
      </c>
      <c r="I308" s="18">
        <v>1600</v>
      </c>
      <c r="J308" s="54"/>
    </row>
    <row r="309" spans="1:10" ht="15">
      <c r="A309" s="143"/>
      <c r="B309" s="1" t="s">
        <v>154</v>
      </c>
      <c r="C309" s="8" t="s">
        <v>338</v>
      </c>
      <c r="D309" s="24">
        <v>11.25</v>
      </c>
      <c r="E309" s="44" t="s">
        <v>372</v>
      </c>
      <c r="F309" s="44" t="s">
        <v>372</v>
      </c>
      <c r="G309" s="44" t="s">
        <v>372</v>
      </c>
      <c r="H309" s="44" t="s">
        <v>372</v>
      </c>
      <c r="I309" s="44" t="s">
        <v>372</v>
      </c>
      <c r="J309" s="54"/>
    </row>
    <row r="310" spans="1:3" ht="15">
      <c r="A310" s="143"/>
      <c r="C310" s="8"/>
    </row>
    <row r="311" spans="1:2" ht="15">
      <c r="A311" s="143"/>
      <c r="B311" s="1" t="s">
        <v>155</v>
      </c>
    </row>
    <row r="312" spans="1:2" ht="15">
      <c r="A312" s="143"/>
      <c r="B312" s="1" t="s">
        <v>156</v>
      </c>
    </row>
    <row r="313" spans="1:10" ht="15">
      <c r="A313" s="143"/>
      <c r="B313" s="1" t="s">
        <v>157</v>
      </c>
      <c r="C313" s="11" t="s">
        <v>344</v>
      </c>
      <c r="D313" s="42">
        <v>545</v>
      </c>
      <c r="E313" s="42">
        <f>445*4</f>
        <v>1780</v>
      </c>
      <c r="F313" s="42">
        <v>120</v>
      </c>
      <c r="G313" s="42">
        <f>F313+E313</f>
        <v>1900</v>
      </c>
      <c r="H313" s="42">
        <f>F313*5</f>
        <v>600</v>
      </c>
      <c r="I313" s="42">
        <f>H313/5</f>
        <v>120</v>
      </c>
      <c r="J313" s="54"/>
    </row>
    <row r="314" spans="1:10" ht="15">
      <c r="A314" s="143"/>
      <c r="B314" s="1" t="s">
        <v>158</v>
      </c>
      <c r="C314" s="8" t="s">
        <v>338</v>
      </c>
      <c r="D314" s="24">
        <v>4.225</v>
      </c>
      <c r="E314" s="24">
        <f>0.9*4</f>
        <v>3.6</v>
      </c>
      <c r="F314" s="24">
        <v>0.95</v>
      </c>
      <c r="G314" s="24">
        <f>F314+E314</f>
        <v>4.55</v>
      </c>
      <c r="H314" s="24">
        <f>F314*5</f>
        <v>4.75</v>
      </c>
      <c r="I314" s="24">
        <f>H314/5</f>
        <v>0.95</v>
      </c>
      <c r="J314" s="54"/>
    </row>
    <row r="315" spans="1:3" ht="15">
      <c r="A315" s="143"/>
      <c r="C315" s="8"/>
    </row>
    <row r="316" spans="1:2" ht="15">
      <c r="A316" s="143"/>
      <c r="B316" s="1" t="s">
        <v>159</v>
      </c>
    </row>
    <row r="317" spans="1:10" ht="15.75">
      <c r="A317" s="143"/>
      <c r="B317" s="1" t="s">
        <v>163</v>
      </c>
      <c r="C317" s="8" t="s">
        <v>345</v>
      </c>
      <c r="D317" s="24">
        <v>1.5</v>
      </c>
      <c r="E317" s="112" t="s">
        <v>372</v>
      </c>
      <c r="F317" s="90" t="s">
        <v>372</v>
      </c>
      <c r="G317" s="90" t="s">
        <v>372</v>
      </c>
      <c r="H317" s="90" t="s">
        <v>372</v>
      </c>
      <c r="I317" s="90" t="s">
        <v>372</v>
      </c>
      <c r="J317" s="54"/>
    </row>
    <row r="318" spans="1:10" ht="15">
      <c r="A318" s="143"/>
      <c r="B318" s="1" t="s">
        <v>164</v>
      </c>
      <c r="C318" s="8" t="s">
        <v>338</v>
      </c>
      <c r="D318" s="24">
        <v>3.55</v>
      </c>
      <c r="E318" s="24">
        <f>0.675*4</f>
        <v>2.7</v>
      </c>
      <c r="F318" s="55">
        <v>0.6</v>
      </c>
      <c r="G318" s="55">
        <f>E318+F318</f>
        <v>3.3000000000000003</v>
      </c>
      <c r="H318" s="55">
        <f>F318*5</f>
        <v>3</v>
      </c>
      <c r="I318" s="55">
        <v>0.6</v>
      </c>
      <c r="J318" s="54"/>
    </row>
    <row r="319" spans="1:10" ht="15">
      <c r="A319" s="143"/>
      <c r="B319" s="1" t="s">
        <v>160</v>
      </c>
      <c r="C319" s="4" t="s">
        <v>346</v>
      </c>
      <c r="D319" s="24">
        <v>1000</v>
      </c>
      <c r="E319" s="24">
        <v>800</v>
      </c>
      <c r="F319" s="24">
        <v>200</v>
      </c>
      <c r="G319" s="24">
        <v>200</v>
      </c>
      <c r="H319" s="24">
        <v>1000</v>
      </c>
      <c r="I319" s="24">
        <v>200</v>
      </c>
      <c r="J319" s="54"/>
    </row>
    <row r="320" spans="1:2" ht="15">
      <c r="A320" s="143"/>
      <c r="B320" s="1" t="s">
        <v>161</v>
      </c>
    </row>
    <row r="321" spans="1:2" ht="15">
      <c r="A321" s="143"/>
      <c r="B321" s="1" t="s">
        <v>162</v>
      </c>
    </row>
    <row r="322" spans="1:2" ht="15">
      <c r="A322" s="143"/>
      <c r="B322" s="1" t="s">
        <v>165</v>
      </c>
    </row>
    <row r="323" spans="1:10" ht="15">
      <c r="A323" s="143"/>
      <c r="B323" s="1" t="s">
        <v>373</v>
      </c>
      <c r="C323" s="36" t="s">
        <v>349</v>
      </c>
      <c r="D323" s="17" t="s">
        <v>349</v>
      </c>
      <c r="E323" s="14" t="s">
        <v>349</v>
      </c>
      <c r="F323" s="14" t="s">
        <v>349</v>
      </c>
      <c r="G323" s="14" t="s">
        <v>349</v>
      </c>
      <c r="H323" s="14" t="s">
        <v>349</v>
      </c>
      <c r="I323" s="14" t="s">
        <v>349</v>
      </c>
      <c r="J323" s="14"/>
    </row>
    <row r="324" spans="1:10" ht="15">
      <c r="A324" s="143"/>
      <c r="B324" s="1" t="s">
        <v>374</v>
      </c>
      <c r="C324" s="36" t="s">
        <v>349</v>
      </c>
      <c r="D324" s="17" t="s">
        <v>349</v>
      </c>
      <c r="E324" s="14" t="s">
        <v>349</v>
      </c>
      <c r="F324" s="14" t="s">
        <v>349</v>
      </c>
      <c r="G324" s="14" t="s">
        <v>349</v>
      </c>
      <c r="H324" s="14" t="s">
        <v>349</v>
      </c>
      <c r="I324" s="14" t="s">
        <v>349</v>
      </c>
      <c r="J324" s="14"/>
    </row>
    <row r="325" spans="1:10" ht="15">
      <c r="A325" s="143"/>
      <c r="B325" s="1" t="s">
        <v>375</v>
      </c>
      <c r="C325" s="36" t="s">
        <v>349</v>
      </c>
      <c r="D325" s="17" t="s">
        <v>349</v>
      </c>
      <c r="E325" s="14" t="s">
        <v>349</v>
      </c>
      <c r="F325" s="14" t="s">
        <v>349</v>
      </c>
      <c r="G325" s="14" t="s">
        <v>349</v>
      </c>
      <c r="H325" s="14" t="s">
        <v>349</v>
      </c>
      <c r="I325" s="14" t="s">
        <v>349</v>
      </c>
      <c r="J325" s="14"/>
    </row>
    <row r="326" spans="1:10" ht="9" customHeight="1">
      <c r="A326" s="143"/>
      <c r="C326" s="36"/>
      <c r="D326" s="17"/>
      <c r="E326" s="17"/>
      <c r="F326" s="17"/>
      <c r="G326" s="17"/>
      <c r="H326" s="17"/>
      <c r="I326" s="17"/>
      <c r="J326" s="14"/>
    </row>
    <row r="327" spans="1:10" ht="19.5" customHeight="1">
      <c r="A327" s="143"/>
      <c r="B327" s="21" t="s">
        <v>472</v>
      </c>
      <c r="C327" s="36" t="s">
        <v>331</v>
      </c>
      <c r="D327" s="17">
        <v>13100</v>
      </c>
      <c r="E327" s="17">
        <v>6590</v>
      </c>
      <c r="F327" s="17">
        <v>2100</v>
      </c>
      <c r="G327" s="17">
        <v>8690</v>
      </c>
      <c r="H327" s="17">
        <v>18000</v>
      </c>
      <c r="I327" s="17">
        <v>3000</v>
      </c>
      <c r="J327" s="14"/>
    </row>
    <row r="328" spans="1:10" ht="19.5" customHeight="1">
      <c r="A328" s="143"/>
      <c r="B328" s="21" t="s">
        <v>470</v>
      </c>
      <c r="C328" s="36" t="s">
        <v>331</v>
      </c>
      <c r="D328" s="17">
        <v>800</v>
      </c>
      <c r="E328" s="17">
        <v>692</v>
      </c>
      <c r="F328" s="17">
        <v>190</v>
      </c>
      <c r="G328" s="17">
        <v>882</v>
      </c>
      <c r="H328" s="17">
        <v>2984</v>
      </c>
      <c r="I328" s="17">
        <v>360</v>
      </c>
      <c r="J328" s="14"/>
    </row>
    <row r="329" spans="1:10" ht="39.75" customHeight="1">
      <c r="A329" s="143"/>
      <c r="B329" s="113" t="s">
        <v>471</v>
      </c>
      <c r="C329" s="36" t="s">
        <v>331</v>
      </c>
      <c r="D329" s="17">
        <v>105</v>
      </c>
      <c r="E329" s="17">
        <v>60</v>
      </c>
      <c r="F329" s="17">
        <v>30</v>
      </c>
      <c r="G329" s="17">
        <v>90</v>
      </c>
      <c r="H329" s="17">
        <v>200</v>
      </c>
      <c r="I329" s="17">
        <v>50</v>
      </c>
      <c r="J329" s="14"/>
    </row>
    <row r="330" spans="1:9" ht="19.5" customHeight="1">
      <c r="A330" s="143"/>
      <c r="B330" s="1" t="s">
        <v>473</v>
      </c>
      <c r="C330" s="4" t="s">
        <v>331</v>
      </c>
      <c r="D330" s="24">
        <v>1560</v>
      </c>
      <c r="E330" s="24">
        <v>5</v>
      </c>
      <c r="F330" s="24">
        <v>75</v>
      </c>
      <c r="G330" s="24">
        <v>80</v>
      </c>
      <c r="H330" s="24">
        <v>0</v>
      </c>
      <c r="I330" s="24">
        <v>0</v>
      </c>
    </row>
    <row r="331" spans="1:9" ht="19.5" customHeight="1">
      <c r="A331" s="143"/>
      <c r="B331" s="21" t="s">
        <v>474</v>
      </c>
      <c r="C331" s="4" t="s">
        <v>475</v>
      </c>
      <c r="D331" s="176" t="s">
        <v>476</v>
      </c>
      <c r="E331" s="176"/>
      <c r="F331" s="176"/>
      <c r="G331" s="176"/>
      <c r="H331" s="176"/>
      <c r="I331" s="176"/>
    </row>
    <row r="332" spans="1:9" ht="39.75" customHeight="1">
      <c r="A332" s="143"/>
      <c r="B332" s="115" t="s">
        <v>477</v>
      </c>
      <c r="C332" s="79" t="s">
        <v>475</v>
      </c>
      <c r="D332" s="174" t="s">
        <v>478</v>
      </c>
      <c r="E332" s="169"/>
      <c r="F332" s="169"/>
      <c r="G332" s="169"/>
      <c r="H332" s="169"/>
      <c r="I332" s="169"/>
    </row>
    <row r="333" spans="1:9" ht="19.5" customHeight="1">
      <c r="A333" s="143"/>
      <c r="B333" s="114" t="s">
        <v>479</v>
      </c>
      <c r="C333" s="4" t="str">
        <f>C332</f>
        <v>Grant-in-aid</v>
      </c>
      <c r="D333" s="175" t="s">
        <v>480</v>
      </c>
      <c r="E333" s="176"/>
      <c r="F333" s="176"/>
      <c r="G333" s="176"/>
      <c r="H333" s="176"/>
      <c r="I333" s="176"/>
    </row>
    <row r="334" spans="1:9" ht="45" customHeight="1">
      <c r="A334" s="143"/>
      <c r="B334" s="113" t="s">
        <v>481</v>
      </c>
      <c r="C334" s="116" t="s">
        <v>475</v>
      </c>
      <c r="D334" s="175" t="s">
        <v>482</v>
      </c>
      <c r="E334" s="176"/>
      <c r="F334" s="176"/>
      <c r="G334" s="176"/>
      <c r="H334" s="176"/>
      <c r="I334" s="176"/>
    </row>
    <row r="335" spans="1:9" ht="39" customHeight="1">
      <c r="A335" s="143"/>
      <c r="B335" s="113" t="s">
        <v>483</v>
      </c>
      <c r="C335" s="116" t="s">
        <v>331</v>
      </c>
      <c r="D335" s="91">
        <v>20</v>
      </c>
      <c r="E335" s="17">
        <v>8</v>
      </c>
      <c r="F335" s="84" t="s">
        <v>372</v>
      </c>
      <c r="G335" s="84" t="s">
        <v>372</v>
      </c>
      <c r="H335" s="84" t="s">
        <v>372</v>
      </c>
      <c r="I335" s="84" t="s">
        <v>372</v>
      </c>
    </row>
    <row r="336" ht="19.5" customHeight="1">
      <c r="A336" s="143"/>
    </row>
    <row r="337" spans="1:2" ht="15.75">
      <c r="A337" s="143"/>
      <c r="B337" s="45" t="s">
        <v>408</v>
      </c>
    </row>
    <row r="338" ht="10.5" customHeight="1">
      <c r="A338" s="143"/>
    </row>
    <row r="339" spans="1:2" ht="15.75">
      <c r="A339" s="143" t="s">
        <v>166</v>
      </c>
      <c r="B339" s="28" t="s">
        <v>167</v>
      </c>
    </row>
    <row r="340" spans="1:2" ht="15">
      <c r="A340" s="143"/>
      <c r="B340" s="1" t="s">
        <v>168</v>
      </c>
    </row>
    <row r="341" spans="1:10" ht="15">
      <c r="A341" s="143"/>
      <c r="B341" s="1" t="s">
        <v>169</v>
      </c>
      <c r="C341" s="4" t="s">
        <v>347</v>
      </c>
      <c r="D341" s="24">
        <v>30</v>
      </c>
      <c r="E341" s="24">
        <v>24</v>
      </c>
      <c r="F341" s="24">
        <v>6</v>
      </c>
      <c r="G341" s="24">
        <v>30</v>
      </c>
      <c r="H341" s="24">
        <v>30</v>
      </c>
      <c r="I341" s="24">
        <v>6</v>
      </c>
      <c r="J341" s="14"/>
    </row>
    <row r="342" spans="1:10" ht="15">
      <c r="A342" s="143"/>
      <c r="B342" s="1" t="s">
        <v>170</v>
      </c>
      <c r="C342" s="4" t="s">
        <v>347</v>
      </c>
      <c r="D342" s="44" t="s">
        <v>372</v>
      </c>
      <c r="E342" s="44" t="s">
        <v>372</v>
      </c>
      <c r="F342" s="44" t="s">
        <v>372</v>
      </c>
      <c r="G342" s="44" t="s">
        <v>372</v>
      </c>
      <c r="H342" s="44" t="s">
        <v>372</v>
      </c>
      <c r="I342" s="44" t="s">
        <v>372</v>
      </c>
      <c r="J342" s="14"/>
    </row>
    <row r="343" spans="1:9" ht="15">
      <c r="A343" s="143"/>
      <c r="E343" s="23"/>
      <c r="F343" s="23"/>
      <c r="G343" s="23"/>
      <c r="H343" s="23"/>
      <c r="I343" s="23"/>
    </row>
    <row r="344" spans="1:9" ht="15">
      <c r="A344" s="143"/>
      <c r="B344" s="1" t="s">
        <v>171</v>
      </c>
      <c r="E344" s="23"/>
      <c r="F344" s="23"/>
      <c r="G344" s="23"/>
      <c r="H344" s="23"/>
      <c r="I344" s="23"/>
    </row>
    <row r="345" spans="1:9" ht="15">
      <c r="A345" s="143"/>
      <c r="B345" s="1" t="s">
        <v>169</v>
      </c>
      <c r="C345" s="4" t="s">
        <v>347</v>
      </c>
      <c r="D345" s="24">
        <v>200</v>
      </c>
      <c r="E345" s="24">
        <v>160</v>
      </c>
      <c r="F345" s="24">
        <v>40</v>
      </c>
      <c r="G345" s="24">
        <v>200</v>
      </c>
      <c r="H345" s="24">
        <v>200</v>
      </c>
      <c r="I345" s="24">
        <v>40</v>
      </c>
    </row>
    <row r="346" spans="1:10" ht="15">
      <c r="A346" s="143"/>
      <c r="B346" s="1" t="s">
        <v>170</v>
      </c>
      <c r="C346" s="4" t="s">
        <v>347</v>
      </c>
      <c r="D346" s="14" t="s">
        <v>466</v>
      </c>
      <c r="E346" s="14" t="s">
        <v>466</v>
      </c>
      <c r="F346" s="14" t="s">
        <v>466</v>
      </c>
      <c r="G346" s="14" t="s">
        <v>466</v>
      </c>
      <c r="H346" s="14" t="s">
        <v>466</v>
      </c>
      <c r="I346" s="14" t="s">
        <v>466</v>
      </c>
      <c r="J346" s="14"/>
    </row>
    <row r="347" spans="1:9" ht="15">
      <c r="A347" s="143"/>
      <c r="E347" s="23"/>
      <c r="F347" s="23"/>
      <c r="G347" s="23"/>
      <c r="H347" s="23"/>
      <c r="I347" s="23"/>
    </row>
    <row r="348" spans="1:9" ht="15">
      <c r="A348" s="143"/>
      <c r="B348" s="1" t="s">
        <v>172</v>
      </c>
      <c r="E348" s="23"/>
      <c r="F348" s="23"/>
      <c r="G348" s="23"/>
      <c r="H348" s="23"/>
      <c r="I348" s="23"/>
    </row>
    <row r="349" spans="1:10" ht="15">
      <c r="A349" s="143"/>
      <c r="B349" s="1" t="s">
        <v>173</v>
      </c>
      <c r="C349" s="4" t="s">
        <v>347</v>
      </c>
      <c r="D349" s="24">
        <v>200</v>
      </c>
      <c r="E349" s="24">
        <v>160</v>
      </c>
      <c r="F349" s="24">
        <v>40</v>
      </c>
      <c r="G349" s="24">
        <v>200</v>
      </c>
      <c r="H349" s="24">
        <v>200</v>
      </c>
      <c r="I349" s="24">
        <v>40</v>
      </c>
      <c r="J349" s="14"/>
    </row>
    <row r="350" spans="1:10" ht="15">
      <c r="A350" s="143"/>
      <c r="B350" s="1" t="s">
        <v>174</v>
      </c>
      <c r="C350" s="4" t="s">
        <v>347</v>
      </c>
      <c r="D350" s="14" t="s">
        <v>466</v>
      </c>
      <c r="E350" s="14" t="s">
        <v>466</v>
      </c>
      <c r="F350" s="14" t="s">
        <v>466</v>
      </c>
      <c r="G350" s="14" t="s">
        <v>466</v>
      </c>
      <c r="H350" s="14" t="s">
        <v>466</v>
      </c>
      <c r="I350" s="14" t="s">
        <v>466</v>
      </c>
      <c r="J350" s="14"/>
    </row>
    <row r="351" ht="15">
      <c r="A351" s="143"/>
    </row>
    <row r="352" spans="1:2" ht="15.75">
      <c r="A352" s="143" t="s">
        <v>175</v>
      </c>
      <c r="B352" s="28" t="s">
        <v>176</v>
      </c>
    </row>
    <row r="353" spans="1:10" ht="15">
      <c r="A353" s="143"/>
      <c r="B353" s="1" t="s">
        <v>177</v>
      </c>
      <c r="C353" s="4" t="s">
        <v>348</v>
      </c>
      <c r="D353" s="44">
        <v>6</v>
      </c>
      <c r="E353" s="44">
        <v>4</v>
      </c>
      <c r="F353" s="44">
        <v>1</v>
      </c>
      <c r="G353" s="44">
        <f>E353+F353</f>
        <v>5</v>
      </c>
      <c r="H353" s="44">
        <v>6</v>
      </c>
      <c r="I353" s="44">
        <f>H353/5</f>
        <v>1.2</v>
      </c>
      <c r="J353" s="14"/>
    </row>
    <row r="354" spans="1:9" s="41" customFormat="1" ht="30.75" customHeight="1">
      <c r="A354" s="147"/>
      <c r="B354" s="22"/>
      <c r="C354" s="7" t="s">
        <v>363</v>
      </c>
      <c r="D354" s="49"/>
      <c r="E354" s="49"/>
      <c r="F354" s="49"/>
      <c r="G354" s="49"/>
      <c r="H354" s="49"/>
      <c r="I354" s="49"/>
    </row>
    <row r="355" spans="1:2" ht="15.75">
      <c r="A355" s="143" t="s">
        <v>178</v>
      </c>
      <c r="B355" s="28" t="s">
        <v>179</v>
      </c>
    </row>
    <row r="356" spans="1:9" ht="15">
      <c r="A356" s="143"/>
      <c r="B356" s="1" t="s">
        <v>180</v>
      </c>
      <c r="C356" s="4" t="s">
        <v>331</v>
      </c>
      <c r="D356" s="23">
        <v>25000</v>
      </c>
      <c r="E356" s="23">
        <v>113715</v>
      </c>
      <c r="F356" s="23">
        <v>38000</v>
      </c>
      <c r="G356" s="23">
        <v>151715</v>
      </c>
      <c r="H356" s="23">
        <v>220000</v>
      </c>
      <c r="I356" s="23">
        <v>40000</v>
      </c>
    </row>
    <row r="357" spans="1:9" ht="15">
      <c r="A357" s="143"/>
      <c r="B357" s="1" t="s">
        <v>181</v>
      </c>
      <c r="C357" s="4" t="s">
        <v>331</v>
      </c>
      <c r="D357" s="23">
        <v>700000</v>
      </c>
      <c r="E357" s="23">
        <v>2113117</v>
      </c>
      <c r="F357" s="23">
        <v>578011</v>
      </c>
      <c r="G357" s="23">
        <v>2691128</v>
      </c>
      <c r="H357" s="23">
        <v>3249000</v>
      </c>
      <c r="I357" s="23">
        <v>598000</v>
      </c>
    </row>
    <row r="358" spans="1:9" ht="15">
      <c r="A358" s="143"/>
      <c r="B358" s="1" t="s">
        <v>182</v>
      </c>
      <c r="D358" s="23"/>
      <c r="E358" s="23"/>
      <c r="F358" s="23"/>
      <c r="G358" s="23"/>
      <c r="H358" s="23"/>
      <c r="I358" s="23"/>
    </row>
    <row r="359" spans="1:9" ht="15">
      <c r="A359" s="143"/>
      <c r="B359" s="1" t="s">
        <v>183</v>
      </c>
      <c r="C359" s="4" t="s">
        <v>331</v>
      </c>
      <c r="D359" s="23">
        <v>2700</v>
      </c>
      <c r="E359" s="23">
        <v>10717</v>
      </c>
      <c r="F359" s="23">
        <v>3150</v>
      </c>
      <c r="G359" s="23">
        <v>13867</v>
      </c>
      <c r="H359" s="23">
        <v>16785</v>
      </c>
      <c r="I359" s="23">
        <v>3150</v>
      </c>
    </row>
    <row r="360" spans="1:9" ht="15">
      <c r="A360" s="143"/>
      <c r="B360" s="1" t="s">
        <v>184</v>
      </c>
      <c r="C360" s="4" t="s">
        <v>331</v>
      </c>
      <c r="D360" s="23">
        <v>5800</v>
      </c>
      <c r="E360" s="23">
        <v>21368</v>
      </c>
      <c r="F360" s="23">
        <v>6100</v>
      </c>
      <c r="G360" s="23">
        <v>27468</v>
      </c>
      <c r="H360" s="23">
        <v>31665</v>
      </c>
      <c r="I360" s="23">
        <v>6100</v>
      </c>
    </row>
    <row r="361" ht="15">
      <c r="A361" s="143"/>
    </row>
    <row r="362" spans="1:14" ht="15.75">
      <c r="A362" s="143" t="s">
        <v>185</v>
      </c>
      <c r="B362" s="28" t="s">
        <v>186</v>
      </c>
      <c r="C362" s="36" t="s">
        <v>349</v>
      </c>
      <c r="D362" s="14" t="s">
        <v>349</v>
      </c>
      <c r="E362" s="14" t="s">
        <v>349</v>
      </c>
      <c r="F362" s="14" t="s">
        <v>349</v>
      </c>
      <c r="G362" s="14" t="s">
        <v>349</v>
      </c>
      <c r="H362" s="14" t="s">
        <v>349</v>
      </c>
      <c r="I362" s="14" t="s">
        <v>349</v>
      </c>
      <c r="J362" s="14"/>
      <c r="N362" s="29"/>
    </row>
    <row r="363" ht="12.75" customHeight="1">
      <c r="A363" s="143"/>
    </row>
    <row r="364" spans="1:2" ht="15.75">
      <c r="A364" s="143"/>
      <c r="B364" s="45" t="s">
        <v>187</v>
      </c>
    </row>
    <row r="365" ht="12.75" customHeight="1">
      <c r="A365" s="143"/>
    </row>
    <row r="366" spans="1:10" s="41" customFormat="1" ht="255">
      <c r="A366" s="148"/>
      <c r="B366" s="49" t="s">
        <v>601</v>
      </c>
      <c r="D366" s="53" t="s">
        <v>600</v>
      </c>
      <c r="E366" s="132" t="s">
        <v>602</v>
      </c>
      <c r="F366" s="132" t="s">
        <v>603</v>
      </c>
      <c r="G366" s="132" t="s">
        <v>604</v>
      </c>
      <c r="H366" s="132" t="s">
        <v>605</v>
      </c>
      <c r="I366" s="132" t="s">
        <v>606</v>
      </c>
      <c r="J366" s="133"/>
    </row>
    <row r="367" spans="1:10" ht="15">
      <c r="A367" s="143"/>
      <c r="J367" s="86"/>
    </row>
    <row r="368" spans="1:10" ht="15">
      <c r="A368" s="143"/>
      <c r="B368" s="3" t="s">
        <v>188</v>
      </c>
      <c r="J368" s="86"/>
    </row>
    <row r="369" spans="1:10" ht="15">
      <c r="A369" s="143"/>
      <c r="B369" s="3" t="s">
        <v>594</v>
      </c>
      <c r="C369" s="4" t="s">
        <v>331</v>
      </c>
      <c r="D369" s="23">
        <v>165</v>
      </c>
      <c r="E369" s="23">
        <v>86</v>
      </c>
      <c r="F369" s="23">
        <v>29</v>
      </c>
      <c r="G369" s="23">
        <v>115</v>
      </c>
      <c r="H369" s="23">
        <v>120</v>
      </c>
      <c r="I369" s="23">
        <v>25</v>
      </c>
      <c r="J369" s="86"/>
    </row>
    <row r="370" ht="15" customHeight="1">
      <c r="A370" s="143"/>
    </row>
    <row r="371" spans="1:2" ht="15.75">
      <c r="A371" s="143"/>
      <c r="B371" s="45" t="s">
        <v>409</v>
      </c>
    </row>
    <row r="372" ht="15">
      <c r="A372" s="143"/>
    </row>
    <row r="373" spans="1:2" ht="15.75">
      <c r="A373" s="143" t="s">
        <v>189</v>
      </c>
      <c r="B373" s="28" t="s">
        <v>190</v>
      </c>
    </row>
    <row r="374" spans="1:2" ht="8.25" customHeight="1">
      <c r="A374" s="143"/>
      <c r="B374" s="28"/>
    </row>
    <row r="375" spans="1:2" ht="15">
      <c r="A375" s="143"/>
      <c r="B375" s="1" t="s">
        <v>191</v>
      </c>
    </row>
    <row r="376" spans="1:2" ht="15.75">
      <c r="A376" s="143"/>
      <c r="B376" s="45" t="s">
        <v>192</v>
      </c>
    </row>
    <row r="377" spans="1:10" ht="15" customHeight="1">
      <c r="A377" s="143"/>
      <c r="B377" s="1" t="s">
        <v>193</v>
      </c>
      <c r="C377" s="4" t="s">
        <v>331</v>
      </c>
      <c r="D377" s="17">
        <v>57500</v>
      </c>
      <c r="E377" s="17">
        <v>54480</v>
      </c>
      <c r="F377" s="17">
        <v>54500</v>
      </c>
      <c r="G377" s="17">
        <v>54500</v>
      </c>
      <c r="H377" s="17">
        <f>I377*5</f>
        <v>272500</v>
      </c>
      <c r="I377" s="17">
        <v>54500</v>
      </c>
      <c r="J377" s="156"/>
    </row>
    <row r="378" spans="1:10" ht="15" customHeight="1">
      <c r="A378" s="143"/>
      <c r="B378" s="1" t="s">
        <v>194</v>
      </c>
      <c r="C378" s="4" t="s">
        <v>331</v>
      </c>
      <c r="D378" s="17">
        <v>52500</v>
      </c>
      <c r="E378" s="17">
        <v>51589</v>
      </c>
      <c r="F378" s="17">
        <v>51600</v>
      </c>
      <c r="G378" s="17">
        <v>51600</v>
      </c>
      <c r="H378" s="17">
        <f>I378*5</f>
        <v>258000</v>
      </c>
      <c r="I378" s="17">
        <v>51600</v>
      </c>
      <c r="J378" s="156"/>
    </row>
    <row r="379" spans="1:10" ht="15" customHeight="1">
      <c r="A379" s="143"/>
      <c r="B379" s="3" t="s">
        <v>195</v>
      </c>
      <c r="C379" s="5" t="s">
        <v>331</v>
      </c>
      <c r="D379" s="58">
        <f aca="true" t="shared" si="10" ref="D379:I379">SUM(D377:D378)</f>
        <v>110000</v>
      </c>
      <c r="E379" s="58">
        <f t="shared" si="10"/>
        <v>106069</v>
      </c>
      <c r="F379" s="58">
        <f t="shared" si="10"/>
        <v>106100</v>
      </c>
      <c r="G379" s="58">
        <f t="shared" si="10"/>
        <v>106100</v>
      </c>
      <c r="H379" s="58">
        <f t="shared" si="10"/>
        <v>530500</v>
      </c>
      <c r="I379" s="58">
        <f t="shared" si="10"/>
        <v>106100</v>
      </c>
      <c r="J379" s="156"/>
    </row>
    <row r="380" spans="1:10" ht="19.5" customHeight="1">
      <c r="A380" s="143"/>
      <c r="B380" s="102" t="s">
        <v>436</v>
      </c>
      <c r="J380" s="156"/>
    </row>
    <row r="381" spans="1:10" ht="15">
      <c r="A381" s="143"/>
      <c r="B381" s="1" t="s">
        <v>193</v>
      </c>
      <c r="C381" s="5" t="s">
        <v>331</v>
      </c>
      <c r="D381" s="23">
        <v>117</v>
      </c>
      <c r="E381" s="23">
        <v>119</v>
      </c>
      <c r="F381" s="23">
        <v>119</v>
      </c>
      <c r="G381" s="23">
        <v>119</v>
      </c>
      <c r="H381" s="23">
        <f>I381*5</f>
        <v>595</v>
      </c>
      <c r="I381" s="23">
        <v>119</v>
      </c>
      <c r="J381" s="54"/>
    </row>
    <row r="382" spans="1:10" ht="15">
      <c r="A382" s="143"/>
      <c r="B382" s="1" t="s">
        <v>194</v>
      </c>
      <c r="C382" s="5" t="s">
        <v>331</v>
      </c>
      <c r="D382" s="23">
        <v>110</v>
      </c>
      <c r="E382" s="23">
        <v>117</v>
      </c>
      <c r="F382" s="23">
        <v>117</v>
      </c>
      <c r="G382" s="23">
        <v>117</v>
      </c>
      <c r="H382" s="23">
        <f>I382*5</f>
        <v>585</v>
      </c>
      <c r="I382" s="23">
        <v>117</v>
      </c>
      <c r="J382" s="54"/>
    </row>
    <row r="383" spans="1:10" ht="15.75">
      <c r="A383" s="143"/>
      <c r="B383" s="3" t="s">
        <v>195</v>
      </c>
      <c r="C383" s="5" t="s">
        <v>331</v>
      </c>
      <c r="D383" s="58">
        <f aca="true" t="shared" si="11" ref="D383:I383">SUM(D381:D382)/2</f>
        <v>113.5</v>
      </c>
      <c r="E383" s="58">
        <f t="shared" si="11"/>
        <v>118</v>
      </c>
      <c r="F383" s="58">
        <f t="shared" si="11"/>
        <v>118</v>
      </c>
      <c r="G383" s="58">
        <f t="shared" si="11"/>
        <v>118</v>
      </c>
      <c r="H383" s="58">
        <f t="shared" si="11"/>
        <v>590</v>
      </c>
      <c r="I383" s="58">
        <f t="shared" si="11"/>
        <v>118</v>
      </c>
      <c r="J383" s="54"/>
    </row>
    <row r="384" spans="1:3" ht="15">
      <c r="A384" s="143"/>
      <c r="C384" s="5"/>
    </row>
    <row r="385" spans="1:2" ht="15.75">
      <c r="A385" s="143"/>
      <c r="B385" s="45" t="s">
        <v>196</v>
      </c>
    </row>
    <row r="386" spans="1:10" ht="15">
      <c r="A386" s="143"/>
      <c r="B386" s="1" t="s">
        <v>193</v>
      </c>
      <c r="C386" s="5" t="s">
        <v>331</v>
      </c>
      <c r="D386" s="23">
        <v>10700</v>
      </c>
      <c r="E386" s="23">
        <v>9702</v>
      </c>
      <c r="F386" s="23">
        <v>9750</v>
      </c>
      <c r="G386" s="23">
        <v>9750</v>
      </c>
      <c r="H386" s="23">
        <v>10500</v>
      </c>
      <c r="I386" s="23">
        <v>9750</v>
      </c>
      <c r="J386" s="54"/>
    </row>
    <row r="387" spans="1:10" ht="15">
      <c r="A387" s="143"/>
      <c r="B387" s="1" t="s">
        <v>194</v>
      </c>
      <c r="C387" s="5" t="s">
        <v>331</v>
      </c>
      <c r="D387" s="23">
        <v>10000</v>
      </c>
      <c r="E387" s="23">
        <v>9573</v>
      </c>
      <c r="F387" s="23">
        <v>9600</v>
      </c>
      <c r="G387" s="23">
        <v>9600</v>
      </c>
      <c r="H387" s="23">
        <v>10000</v>
      </c>
      <c r="I387" s="103">
        <v>9600</v>
      </c>
      <c r="J387" s="54"/>
    </row>
    <row r="388" spans="1:10" ht="15.75">
      <c r="A388" s="143"/>
      <c r="B388" s="45" t="s">
        <v>195</v>
      </c>
      <c r="C388" s="27" t="s">
        <v>331</v>
      </c>
      <c r="D388" s="58">
        <f aca="true" t="shared" si="12" ref="D388:I388">SUM(D386:D387)</f>
        <v>20700</v>
      </c>
      <c r="E388" s="58">
        <f t="shared" si="12"/>
        <v>19275</v>
      </c>
      <c r="F388" s="58">
        <f t="shared" si="12"/>
        <v>19350</v>
      </c>
      <c r="G388" s="58">
        <f t="shared" si="12"/>
        <v>19350</v>
      </c>
      <c r="H388" s="58">
        <f t="shared" si="12"/>
        <v>20500</v>
      </c>
      <c r="I388" s="58">
        <f t="shared" si="12"/>
        <v>19350</v>
      </c>
      <c r="J388" s="54"/>
    </row>
    <row r="389" spans="1:2" ht="19.5" customHeight="1">
      <c r="A389" s="143"/>
      <c r="B389" s="102" t="s">
        <v>436</v>
      </c>
    </row>
    <row r="390" spans="1:10" ht="15">
      <c r="A390" s="143"/>
      <c r="B390" s="1" t="s">
        <v>193</v>
      </c>
      <c r="C390" s="5" t="s">
        <v>331</v>
      </c>
      <c r="D390" s="23">
        <v>135</v>
      </c>
      <c r="E390" s="23">
        <v>119</v>
      </c>
      <c r="F390" s="23">
        <v>120</v>
      </c>
      <c r="G390" s="23">
        <v>120</v>
      </c>
      <c r="H390" s="23">
        <v>129</v>
      </c>
      <c r="I390" s="23">
        <v>120</v>
      </c>
      <c r="J390" s="54"/>
    </row>
    <row r="391" spans="1:10" ht="15">
      <c r="A391" s="143"/>
      <c r="B391" s="1" t="s">
        <v>194</v>
      </c>
      <c r="C391" s="5" t="s">
        <v>331</v>
      </c>
      <c r="D391" s="23">
        <v>134</v>
      </c>
      <c r="E391" s="23">
        <v>118</v>
      </c>
      <c r="F391" s="23">
        <v>118</v>
      </c>
      <c r="G391" s="23">
        <v>118</v>
      </c>
      <c r="H391" s="23">
        <v>123</v>
      </c>
      <c r="I391" s="23">
        <v>118</v>
      </c>
      <c r="J391" s="54"/>
    </row>
    <row r="392" spans="1:10" ht="15.75">
      <c r="A392" s="143"/>
      <c r="B392" s="45" t="s">
        <v>195</v>
      </c>
      <c r="C392" s="27" t="s">
        <v>331</v>
      </c>
      <c r="D392" s="58">
        <f aca="true" t="shared" si="13" ref="D392:I392">SUM(D390:D391)</f>
        <v>269</v>
      </c>
      <c r="E392" s="58">
        <f t="shared" si="13"/>
        <v>237</v>
      </c>
      <c r="F392" s="58">
        <f t="shared" si="13"/>
        <v>238</v>
      </c>
      <c r="G392" s="58">
        <f t="shared" si="13"/>
        <v>238</v>
      </c>
      <c r="H392" s="58">
        <f t="shared" si="13"/>
        <v>252</v>
      </c>
      <c r="I392" s="58">
        <f t="shared" si="13"/>
        <v>238</v>
      </c>
      <c r="J392" s="54"/>
    </row>
    <row r="393" ht="15">
      <c r="A393" s="143"/>
    </row>
    <row r="394" spans="1:2" ht="15">
      <c r="A394" s="143"/>
      <c r="B394" s="1" t="s">
        <v>198</v>
      </c>
    </row>
    <row r="395" spans="1:9" ht="15">
      <c r="A395" s="143"/>
      <c r="B395" s="1" t="s">
        <v>193</v>
      </c>
      <c r="C395" s="5" t="s">
        <v>331</v>
      </c>
      <c r="D395" s="166" t="s">
        <v>382</v>
      </c>
      <c r="E395" s="166"/>
      <c r="F395" s="166"/>
      <c r="G395" s="166"/>
      <c r="H395" s="166"/>
      <c r="I395" s="166"/>
    </row>
    <row r="396" spans="1:9" ht="15">
      <c r="A396" s="143"/>
      <c r="B396" s="1" t="s">
        <v>194</v>
      </c>
      <c r="C396" s="5" t="s">
        <v>331</v>
      </c>
      <c r="D396" s="166"/>
      <c r="E396" s="166"/>
      <c r="F396" s="166"/>
      <c r="G396" s="166"/>
      <c r="H396" s="166"/>
      <c r="I396" s="166"/>
    </row>
    <row r="397" spans="1:9" ht="15.75">
      <c r="A397" s="143"/>
      <c r="B397" s="45" t="s">
        <v>195</v>
      </c>
      <c r="C397" s="5" t="s">
        <v>331</v>
      </c>
      <c r="D397" s="166"/>
      <c r="E397" s="166"/>
      <c r="F397" s="166"/>
      <c r="G397" s="166"/>
      <c r="H397" s="166"/>
      <c r="I397" s="166"/>
    </row>
    <row r="398" spans="1:9" ht="19.5" customHeight="1">
      <c r="A398" s="143"/>
      <c r="B398" s="1" t="s">
        <v>393</v>
      </c>
      <c r="D398" s="166"/>
      <c r="E398" s="166"/>
      <c r="F398" s="166"/>
      <c r="G398" s="166"/>
      <c r="H398" s="166"/>
      <c r="I398" s="166"/>
    </row>
    <row r="399" spans="1:9" ht="15">
      <c r="A399" s="143"/>
      <c r="B399" s="1" t="s">
        <v>193</v>
      </c>
      <c r="C399" s="5" t="s">
        <v>331</v>
      </c>
      <c r="D399" s="166"/>
      <c r="E399" s="166"/>
      <c r="F399" s="166"/>
      <c r="G399" s="166"/>
      <c r="H399" s="166"/>
      <c r="I399" s="166"/>
    </row>
    <row r="400" spans="1:9" ht="15">
      <c r="A400" s="143"/>
      <c r="B400" s="1" t="s">
        <v>194</v>
      </c>
      <c r="C400" s="5" t="s">
        <v>331</v>
      </c>
      <c r="D400" s="166"/>
      <c r="E400" s="166"/>
      <c r="F400" s="166"/>
      <c r="G400" s="166"/>
      <c r="H400" s="166"/>
      <c r="I400" s="166"/>
    </row>
    <row r="401" spans="1:9" ht="15.75">
      <c r="A401" s="143"/>
      <c r="B401" s="45" t="s">
        <v>195</v>
      </c>
      <c r="C401" s="5" t="s">
        <v>331</v>
      </c>
      <c r="D401" s="166"/>
      <c r="E401" s="166"/>
      <c r="F401" s="166"/>
      <c r="G401" s="166"/>
      <c r="H401" s="166"/>
      <c r="I401" s="166"/>
    </row>
    <row r="402" ht="15">
      <c r="A402" s="143"/>
    </row>
    <row r="403" spans="1:2" ht="15">
      <c r="A403" s="143"/>
      <c r="B403" s="1" t="s">
        <v>351</v>
      </c>
    </row>
    <row r="404" spans="1:3" ht="15">
      <c r="A404" s="143"/>
      <c r="B404" s="1" t="s">
        <v>192</v>
      </c>
      <c r="C404" s="5"/>
    </row>
    <row r="405" spans="1:10" ht="15">
      <c r="A405" s="143"/>
      <c r="B405" s="1" t="s">
        <v>193</v>
      </c>
      <c r="C405" s="5" t="s">
        <v>331</v>
      </c>
      <c r="D405" s="23">
        <v>35000</v>
      </c>
      <c r="E405" s="23">
        <v>34737</v>
      </c>
      <c r="F405" s="23">
        <v>35000</v>
      </c>
      <c r="G405" s="23">
        <v>35000</v>
      </c>
      <c r="H405" s="23">
        <f>I405*5</f>
        <v>175000</v>
      </c>
      <c r="I405" s="23">
        <v>35000</v>
      </c>
      <c r="J405" s="156"/>
    </row>
    <row r="406" spans="1:10" ht="15">
      <c r="A406" s="143"/>
      <c r="B406" s="1" t="s">
        <v>194</v>
      </c>
      <c r="C406" s="5" t="s">
        <v>331</v>
      </c>
      <c r="D406" s="23">
        <v>32300</v>
      </c>
      <c r="E406" s="23">
        <v>31684</v>
      </c>
      <c r="F406" s="23">
        <v>32000</v>
      </c>
      <c r="G406" s="23">
        <v>32000</v>
      </c>
      <c r="H406" s="23">
        <f>I406*5</f>
        <v>160000</v>
      </c>
      <c r="I406" s="23">
        <v>32000</v>
      </c>
      <c r="J406" s="156"/>
    </row>
    <row r="407" spans="1:10" ht="15.75">
      <c r="A407" s="143"/>
      <c r="B407" s="45" t="s">
        <v>195</v>
      </c>
      <c r="C407" s="27" t="s">
        <v>331</v>
      </c>
      <c r="D407" s="58">
        <f aca="true" t="shared" si="14" ref="D407:I407">SUM(D405:D406)</f>
        <v>67300</v>
      </c>
      <c r="E407" s="58">
        <f t="shared" si="14"/>
        <v>66421</v>
      </c>
      <c r="F407" s="58">
        <f t="shared" si="14"/>
        <v>67000</v>
      </c>
      <c r="G407" s="58">
        <f t="shared" si="14"/>
        <v>67000</v>
      </c>
      <c r="H407" s="58">
        <f t="shared" si="14"/>
        <v>335000</v>
      </c>
      <c r="I407" s="58">
        <f t="shared" si="14"/>
        <v>67000</v>
      </c>
      <c r="J407" s="156"/>
    </row>
    <row r="408" spans="1:2" ht="15">
      <c r="A408" s="143"/>
      <c r="B408" s="1" t="s">
        <v>393</v>
      </c>
    </row>
    <row r="409" spans="1:10" ht="15">
      <c r="A409" s="143"/>
      <c r="B409" s="1" t="s">
        <v>193</v>
      </c>
      <c r="C409" s="5" t="s">
        <v>331</v>
      </c>
      <c r="D409" s="23">
        <v>121</v>
      </c>
      <c r="E409" s="23">
        <v>112</v>
      </c>
      <c r="F409" s="23">
        <v>113</v>
      </c>
      <c r="G409" s="23">
        <v>113</v>
      </c>
      <c r="H409" s="23">
        <f>I409*5</f>
        <v>565</v>
      </c>
      <c r="I409" s="23">
        <v>113</v>
      </c>
      <c r="J409" s="54"/>
    </row>
    <row r="410" spans="1:10" ht="15" customHeight="1">
      <c r="A410" s="143"/>
      <c r="B410" s="1" t="s">
        <v>194</v>
      </c>
      <c r="C410" s="5" t="s">
        <v>331</v>
      </c>
      <c r="D410" s="23">
        <v>116</v>
      </c>
      <c r="E410" s="23">
        <v>106</v>
      </c>
      <c r="F410" s="23">
        <v>107</v>
      </c>
      <c r="G410" s="23">
        <v>107</v>
      </c>
      <c r="H410" s="23">
        <f>I410*5</f>
        <v>535</v>
      </c>
      <c r="I410" s="23">
        <v>107</v>
      </c>
      <c r="J410" s="54"/>
    </row>
    <row r="411" spans="1:10" ht="15.75">
      <c r="A411" s="143"/>
      <c r="B411" s="45" t="s">
        <v>195</v>
      </c>
      <c r="C411" s="27" t="s">
        <v>331</v>
      </c>
      <c r="D411" s="58">
        <f aca="true" t="shared" si="15" ref="D411:I411">SUM(D409:D410)</f>
        <v>237</v>
      </c>
      <c r="E411" s="58">
        <f t="shared" si="15"/>
        <v>218</v>
      </c>
      <c r="F411" s="58">
        <f t="shared" si="15"/>
        <v>220</v>
      </c>
      <c r="G411" s="58">
        <f t="shared" si="15"/>
        <v>220</v>
      </c>
      <c r="H411" s="58">
        <f t="shared" si="15"/>
        <v>1100</v>
      </c>
      <c r="I411" s="58">
        <f t="shared" si="15"/>
        <v>220</v>
      </c>
      <c r="J411" s="54"/>
    </row>
    <row r="412" spans="1:9" ht="15">
      <c r="A412" s="143"/>
      <c r="C412" s="5"/>
      <c r="D412" s="23"/>
      <c r="E412" s="23"/>
      <c r="F412" s="23"/>
      <c r="G412" s="23"/>
      <c r="H412" s="23"/>
      <c r="I412" s="23"/>
    </row>
    <row r="413" spans="1:9" ht="15">
      <c r="A413" s="143"/>
      <c r="B413" s="1" t="s">
        <v>196</v>
      </c>
      <c r="D413" s="23"/>
      <c r="E413" s="23"/>
      <c r="F413" s="23"/>
      <c r="G413" s="23"/>
      <c r="H413" s="23"/>
      <c r="I413" s="23"/>
    </row>
    <row r="414" spans="1:10" ht="15">
      <c r="A414" s="143"/>
      <c r="B414" s="1" t="s">
        <v>193</v>
      </c>
      <c r="C414" s="5" t="s">
        <v>331</v>
      </c>
      <c r="D414" s="23">
        <v>7200</v>
      </c>
      <c r="E414" s="23">
        <v>6420</v>
      </c>
      <c r="F414" s="23">
        <v>7000</v>
      </c>
      <c r="G414" s="23">
        <v>7000</v>
      </c>
      <c r="H414" s="23">
        <v>35000</v>
      </c>
      <c r="I414" s="23">
        <v>7000</v>
      </c>
      <c r="J414" s="54"/>
    </row>
    <row r="415" spans="1:10" ht="15.75" customHeight="1">
      <c r="A415" s="143"/>
      <c r="B415" s="1" t="s">
        <v>194</v>
      </c>
      <c r="C415" s="5" t="s">
        <v>331</v>
      </c>
      <c r="D415" s="23">
        <v>7000</v>
      </c>
      <c r="E415" s="23">
        <v>6165</v>
      </c>
      <c r="F415" s="23">
        <v>6500</v>
      </c>
      <c r="G415" s="23">
        <v>6500</v>
      </c>
      <c r="H415" s="23">
        <f>I415*5</f>
        <v>32500</v>
      </c>
      <c r="I415" s="23">
        <v>6500</v>
      </c>
      <c r="J415" s="54"/>
    </row>
    <row r="416" spans="1:10" ht="18" customHeight="1">
      <c r="A416" s="143"/>
      <c r="B416" s="45" t="s">
        <v>195</v>
      </c>
      <c r="C416" s="27" t="s">
        <v>331</v>
      </c>
      <c r="D416" s="58">
        <f aca="true" t="shared" si="16" ref="D416:I416">SUM(D414:D415)</f>
        <v>14200</v>
      </c>
      <c r="E416" s="58">
        <f t="shared" si="16"/>
        <v>12585</v>
      </c>
      <c r="F416" s="58">
        <f t="shared" si="16"/>
        <v>13500</v>
      </c>
      <c r="G416" s="58">
        <f t="shared" si="16"/>
        <v>13500</v>
      </c>
      <c r="H416" s="58">
        <f t="shared" si="16"/>
        <v>67500</v>
      </c>
      <c r="I416" s="58">
        <f t="shared" si="16"/>
        <v>13500</v>
      </c>
      <c r="J416" s="54"/>
    </row>
    <row r="417" spans="1:9" ht="15">
      <c r="A417" s="143"/>
      <c r="B417" s="1" t="s">
        <v>393</v>
      </c>
      <c r="D417" s="23"/>
      <c r="E417" s="23"/>
      <c r="F417" s="23"/>
      <c r="G417" s="23"/>
      <c r="H417" s="23"/>
      <c r="I417" s="23"/>
    </row>
    <row r="418" spans="1:10" ht="15" customHeight="1">
      <c r="A418" s="143"/>
      <c r="B418" s="1" t="s">
        <v>193</v>
      </c>
      <c r="C418" s="5" t="s">
        <v>331</v>
      </c>
      <c r="D418" s="23">
        <v>146</v>
      </c>
      <c r="E418" s="23"/>
      <c r="F418" s="23"/>
      <c r="G418" s="23"/>
      <c r="H418" s="23"/>
      <c r="I418" s="23"/>
      <c r="J418" s="54"/>
    </row>
    <row r="419" spans="1:10" ht="15" customHeight="1">
      <c r="A419" s="143"/>
      <c r="B419" s="1" t="s">
        <v>194</v>
      </c>
      <c r="C419" s="5" t="s">
        <v>331</v>
      </c>
      <c r="D419" s="23">
        <v>144</v>
      </c>
      <c r="E419" s="23"/>
      <c r="F419" s="23"/>
      <c r="G419" s="23"/>
      <c r="H419" s="23"/>
      <c r="I419" s="23"/>
      <c r="J419" s="54"/>
    </row>
    <row r="420" spans="1:10" ht="15" customHeight="1">
      <c r="A420" s="143"/>
      <c r="B420" s="45" t="s">
        <v>195</v>
      </c>
      <c r="C420" s="27" t="s">
        <v>331</v>
      </c>
      <c r="D420" s="58">
        <f aca="true" t="shared" si="17" ref="D420:I420">SUM(D418:D419)</f>
        <v>290</v>
      </c>
      <c r="E420" s="58">
        <f t="shared" si="17"/>
        <v>0</v>
      </c>
      <c r="F420" s="58">
        <f t="shared" si="17"/>
        <v>0</v>
      </c>
      <c r="G420" s="58">
        <f t="shared" si="17"/>
        <v>0</v>
      </c>
      <c r="H420" s="58">
        <f t="shared" si="17"/>
        <v>0</v>
      </c>
      <c r="I420" s="58">
        <f t="shared" si="17"/>
        <v>0</v>
      </c>
      <c r="J420" s="54"/>
    </row>
    <row r="421" ht="8.25" customHeight="1">
      <c r="A421" s="143"/>
    </row>
    <row r="422" spans="1:2" ht="15">
      <c r="A422" s="143"/>
      <c r="B422" s="1" t="s">
        <v>198</v>
      </c>
    </row>
    <row r="423" spans="1:3" ht="15">
      <c r="A423" s="143"/>
      <c r="B423" s="1" t="s">
        <v>193</v>
      </c>
      <c r="C423" s="5" t="s">
        <v>331</v>
      </c>
    </row>
    <row r="424" spans="1:3" ht="15">
      <c r="A424" s="143"/>
      <c r="B424" s="1" t="s">
        <v>194</v>
      </c>
      <c r="C424" s="5" t="s">
        <v>331</v>
      </c>
    </row>
    <row r="425" spans="1:3" ht="15.75">
      <c r="A425" s="143"/>
      <c r="B425" s="45" t="s">
        <v>195</v>
      </c>
      <c r="C425" s="5" t="s">
        <v>331</v>
      </c>
    </row>
    <row r="426" spans="1:9" ht="15">
      <c r="A426" s="143"/>
      <c r="B426" s="1" t="s">
        <v>197</v>
      </c>
      <c r="D426" s="179"/>
      <c r="E426" s="179"/>
      <c r="F426" s="179"/>
      <c r="G426" s="61"/>
      <c r="H426" s="61"/>
      <c r="I426" s="61"/>
    </row>
    <row r="427" spans="1:4" ht="18" customHeight="1">
      <c r="A427" s="143"/>
      <c r="B427" s="1" t="s">
        <v>193</v>
      </c>
      <c r="C427" s="5" t="s">
        <v>331</v>
      </c>
      <c r="D427" s="67" t="s">
        <v>382</v>
      </c>
    </row>
    <row r="428" spans="1:3" ht="18" customHeight="1">
      <c r="A428" s="143"/>
      <c r="B428" s="1" t="s">
        <v>194</v>
      </c>
      <c r="C428" s="5" t="s">
        <v>331</v>
      </c>
    </row>
    <row r="429" spans="1:3" ht="18" customHeight="1">
      <c r="A429" s="143"/>
      <c r="B429" s="45" t="s">
        <v>195</v>
      </c>
      <c r="C429" s="5" t="s">
        <v>331</v>
      </c>
    </row>
    <row r="430" ht="18" customHeight="1">
      <c r="A430" s="143"/>
    </row>
    <row r="431" spans="1:2" ht="15.75">
      <c r="A431" s="143" t="s">
        <v>199</v>
      </c>
      <c r="B431" s="28" t="s">
        <v>200</v>
      </c>
    </row>
    <row r="432" spans="1:3" ht="15">
      <c r="A432" s="143"/>
      <c r="B432" s="1" t="s">
        <v>201</v>
      </c>
      <c r="C432" s="5"/>
    </row>
    <row r="433" spans="1:3" ht="15">
      <c r="A433" s="143"/>
      <c r="B433" s="1" t="s">
        <v>192</v>
      </c>
      <c r="C433" s="5"/>
    </row>
    <row r="434" spans="1:10" ht="15" customHeight="1">
      <c r="A434" s="143"/>
      <c r="B434" s="1" t="s">
        <v>193</v>
      </c>
      <c r="C434" s="5" t="s">
        <v>331</v>
      </c>
      <c r="D434" s="100">
        <v>17500</v>
      </c>
      <c r="E434" s="100">
        <v>20485</v>
      </c>
      <c r="F434" s="100">
        <v>20500</v>
      </c>
      <c r="G434" s="100">
        <v>20500</v>
      </c>
      <c r="H434" s="100">
        <f>I434*5</f>
        <v>102500</v>
      </c>
      <c r="I434" s="100">
        <v>20500</v>
      </c>
      <c r="J434" s="54"/>
    </row>
    <row r="435" spans="1:10" ht="15" customHeight="1">
      <c r="A435" s="143"/>
      <c r="B435" s="1" t="s">
        <v>194</v>
      </c>
      <c r="C435" s="5" t="s">
        <v>331</v>
      </c>
      <c r="D435" s="100">
        <v>16500</v>
      </c>
      <c r="E435" s="100">
        <v>19755</v>
      </c>
      <c r="F435" s="100">
        <v>19800</v>
      </c>
      <c r="G435" s="100">
        <v>19800</v>
      </c>
      <c r="H435" s="100">
        <f>I435*5</f>
        <v>99000</v>
      </c>
      <c r="I435" s="100">
        <v>19800</v>
      </c>
      <c r="J435" s="54"/>
    </row>
    <row r="436" spans="1:10" ht="15" customHeight="1">
      <c r="A436" s="143"/>
      <c r="B436" s="45" t="s">
        <v>195</v>
      </c>
      <c r="C436" s="27" t="s">
        <v>331</v>
      </c>
      <c r="D436" s="105">
        <f aca="true" t="shared" si="18" ref="D436:I436">SUM(D434:D435)</f>
        <v>34000</v>
      </c>
      <c r="E436" s="105">
        <f t="shared" si="18"/>
        <v>40240</v>
      </c>
      <c r="F436" s="105">
        <f t="shared" si="18"/>
        <v>40300</v>
      </c>
      <c r="G436" s="105">
        <f t="shared" si="18"/>
        <v>40300</v>
      </c>
      <c r="H436" s="105">
        <f t="shared" si="18"/>
        <v>201500</v>
      </c>
      <c r="I436" s="105">
        <f t="shared" si="18"/>
        <v>40300</v>
      </c>
      <c r="J436" s="54"/>
    </row>
    <row r="437" ht="12" customHeight="1">
      <c r="A437" s="143"/>
    </row>
    <row r="438" spans="1:2" ht="15">
      <c r="A438" s="143"/>
      <c r="B438" s="1" t="s">
        <v>378</v>
      </c>
    </row>
    <row r="439" spans="1:2" ht="15">
      <c r="A439" s="143"/>
      <c r="B439" s="1" t="s">
        <v>192</v>
      </c>
    </row>
    <row r="440" spans="1:10" ht="15">
      <c r="A440" s="143"/>
      <c r="B440" s="1" t="s">
        <v>193</v>
      </c>
      <c r="C440" s="5" t="s">
        <v>331</v>
      </c>
      <c r="D440" s="23">
        <v>8800</v>
      </c>
      <c r="E440" s="23">
        <v>10267</v>
      </c>
      <c r="F440" s="23">
        <v>10300</v>
      </c>
      <c r="G440" s="23">
        <v>10300</v>
      </c>
      <c r="H440" s="23">
        <f>I440*5</f>
        <v>51500</v>
      </c>
      <c r="I440" s="23">
        <v>10300</v>
      </c>
      <c r="J440" s="54"/>
    </row>
    <row r="441" spans="1:10" ht="15">
      <c r="A441" s="143"/>
      <c r="B441" s="1" t="s">
        <v>194</v>
      </c>
      <c r="C441" s="5" t="s">
        <v>331</v>
      </c>
      <c r="D441" s="23">
        <v>9200</v>
      </c>
      <c r="E441" s="23">
        <v>11481</v>
      </c>
      <c r="F441" s="23">
        <v>11500</v>
      </c>
      <c r="G441" s="23">
        <v>11500</v>
      </c>
      <c r="H441" s="23">
        <f>I441*5</f>
        <v>57500</v>
      </c>
      <c r="I441" s="23">
        <v>11500</v>
      </c>
      <c r="J441" s="54"/>
    </row>
    <row r="442" spans="1:10" ht="15.75">
      <c r="A442" s="143"/>
      <c r="B442" s="45" t="s">
        <v>195</v>
      </c>
      <c r="C442" s="27" t="s">
        <v>331</v>
      </c>
      <c r="D442" s="58">
        <f aca="true" t="shared" si="19" ref="D442:I442">SUM(D440:D441)</f>
        <v>18000</v>
      </c>
      <c r="E442" s="58">
        <f t="shared" si="19"/>
        <v>21748</v>
      </c>
      <c r="F442" s="58">
        <f t="shared" si="19"/>
        <v>21800</v>
      </c>
      <c r="G442" s="58">
        <f t="shared" si="19"/>
        <v>21800</v>
      </c>
      <c r="H442" s="58">
        <f t="shared" si="19"/>
        <v>109000</v>
      </c>
      <c r="I442" s="58">
        <f t="shared" si="19"/>
        <v>21800</v>
      </c>
      <c r="J442" s="54"/>
    </row>
    <row r="443" spans="1:9" ht="11.25" customHeight="1">
      <c r="A443" s="143"/>
      <c r="D443" s="23"/>
      <c r="E443" s="23"/>
      <c r="F443" s="23"/>
      <c r="G443" s="23"/>
      <c r="H443" s="23"/>
      <c r="I443" s="23"/>
    </row>
    <row r="444" spans="1:9" ht="15.75">
      <c r="A444" s="143" t="s">
        <v>202</v>
      </c>
      <c r="B444" s="28" t="s">
        <v>203</v>
      </c>
      <c r="D444" s="23"/>
      <c r="E444" s="23"/>
      <c r="F444" s="23"/>
      <c r="G444" s="23"/>
      <c r="H444" s="23"/>
      <c r="I444" s="23"/>
    </row>
    <row r="445" spans="1:9" ht="15">
      <c r="A445" s="143"/>
      <c r="B445" s="1" t="s">
        <v>204</v>
      </c>
      <c r="C445" s="5"/>
      <c r="D445" s="23"/>
      <c r="E445" s="23"/>
      <c r="F445" s="23"/>
      <c r="G445" s="23"/>
      <c r="H445" s="23"/>
      <c r="I445" s="23"/>
    </row>
    <row r="446" spans="1:9" ht="15">
      <c r="A446" s="143"/>
      <c r="B446" s="1" t="s">
        <v>193</v>
      </c>
      <c r="C446" s="5" t="s">
        <v>331</v>
      </c>
      <c r="D446" s="106" t="s">
        <v>437</v>
      </c>
      <c r="E446" s="106" t="s">
        <v>437</v>
      </c>
      <c r="F446" s="106" t="s">
        <v>437</v>
      </c>
      <c r="G446" s="106" t="s">
        <v>437</v>
      </c>
      <c r="H446" s="106" t="s">
        <v>437</v>
      </c>
      <c r="I446" s="106" t="s">
        <v>437</v>
      </c>
    </row>
    <row r="447" spans="1:9" ht="15">
      <c r="A447" s="143"/>
      <c r="B447" s="1" t="s">
        <v>194</v>
      </c>
      <c r="C447" s="5" t="s">
        <v>331</v>
      </c>
      <c r="D447" s="106" t="s">
        <v>437</v>
      </c>
      <c r="E447" s="106" t="s">
        <v>437</v>
      </c>
      <c r="F447" s="106" t="s">
        <v>437</v>
      </c>
      <c r="G447" s="106" t="s">
        <v>437</v>
      </c>
      <c r="H447" s="106" t="s">
        <v>437</v>
      </c>
      <c r="I447" s="106" t="s">
        <v>437</v>
      </c>
    </row>
    <row r="448" spans="1:9" ht="15" customHeight="1">
      <c r="A448" s="143"/>
      <c r="B448" s="107" t="s">
        <v>195</v>
      </c>
      <c r="D448" s="106" t="s">
        <v>437</v>
      </c>
      <c r="E448" s="106" t="s">
        <v>437</v>
      </c>
      <c r="F448" s="106" t="s">
        <v>437</v>
      </c>
      <c r="G448" s="106" t="s">
        <v>437</v>
      </c>
      <c r="H448" s="106" t="s">
        <v>437</v>
      </c>
      <c r="I448" s="106" t="s">
        <v>437</v>
      </c>
    </row>
    <row r="449" spans="1:2" ht="15">
      <c r="A449" s="143"/>
      <c r="B449" s="1" t="s">
        <v>205</v>
      </c>
    </row>
    <row r="450" spans="1:10" ht="15">
      <c r="A450" s="143"/>
      <c r="B450" s="1" t="s">
        <v>193</v>
      </c>
      <c r="C450" s="5" t="s">
        <v>331</v>
      </c>
      <c r="D450" s="23">
        <v>2050</v>
      </c>
      <c r="E450" s="23">
        <v>2144</v>
      </c>
      <c r="F450" s="23">
        <v>2200</v>
      </c>
      <c r="G450" s="23">
        <v>2200</v>
      </c>
      <c r="H450" s="23">
        <f>I450*5</f>
        <v>11000</v>
      </c>
      <c r="I450" s="23">
        <v>2200</v>
      </c>
      <c r="J450" s="54"/>
    </row>
    <row r="451" spans="1:10" ht="15">
      <c r="A451" s="143"/>
      <c r="B451" s="1" t="s">
        <v>194</v>
      </c>
      <c r="C451" s="5" t="s">
        <v>331</v>
      </c>
      <c r="D451" s="23">
        <v>850</v>
      </c>
      <c r="E451" s="23">
        <v>1097</v>
      </c>
      <c r="F451" s="23">
        <v>1100</v>
      </c>
      <c r="G451" s="23">
        <v>1100</v>
      </c>
      <c r="H451" s="23">
        <f>I451*5</f>
        <v>5500</v>
      </c>
      <c r="I451" s="23">
        <v>1100</v>
      </c>
      <c r="J451" s="54"/>
    </row>
    <row r="452" spans="1:10" ht="15.75">
      <c r="A452" s="143"/>
      <c r="B452" s="107" t="s">
        <v>195</v>
      </c>
      <c r="C452" s="5"/>
      <c r="D452" s="104">
        <f aca="true" t="shared" si="20" ref="D452:I452">SUM(D450:D451)</f>
        <v>2900</v>
      </c>
      <c r="E452" s="104">
        <f t="shared" si="20"/>
        <v>3241</v>
      </c>
      <c r="F452" s="104">
        <f t="shared" si="20"/>
        <v>3300</v>
      </c>
      <c r="G452" s="104">
        <f t="shared" si="20"/>
        <v>3300</v>
      </c>
      <c r="H452" s="104">
        <f t="shared" si="20"/>
        <v>16500</v>
      </c>
      <c r="I452" s="104">
        <f t="shared" si="20"/>
        <v>3300</v>
      </c>
      <c r="J452" s="54"/>
    </row>
    <row r="453" spans="1:10" ht="15">
      <c r="A453" s="143"/>
      <c r="B453" s="21" t="s">
        <v>656</v>
      </c>
      <c r="C453" s="5"/>
      <c r="D453" s="23"/>
      <c r="E453" s="23"/>
      <c r="F453" s="23"/>
      <c r="G453" s="23"/>
      <c r="H453" s="23"/>
      <c r="I453" s="23"/>
      <c r="J453" s="54"/>
    </row>
    <row r="454" spans="1:2" ht="15.75">
      <c r="A454" s="143" t="s">
        <v>206</v>
      </c>
      <c r="B454" s="28" t="s">
        <v>207</v>
      </c>
    </row>
    <row r="455" spans="1:2" ht="15">
      <c r="A455" s="143"/>
      <c r="B455" s="1" t="s">
        <v>208</v>
      </c>
    </row>
    <row r="456" spans="1:10" ht="15">
      <c r="A456" s="143"/>
      <c r="B456" s="1" t="s">
        <v>209</v>
      </c>
      <c r="C456" s="5" t="s">
        <v>331</v>
      </c>
      <c r="D456" s="169" t="s">
        <v>438</v>
      </c>
      <c r="E456" s="169"/>
      <c r="F456" s="169"/>
      <c r="G456" s="169"/>
      <c r="H456" s="169"/>
      <c r="I456" s="169"/>
      <c r="J456" s="94"/>
    </row>
    <row r="457" spans="1:9" ht="15">
      <c r="A457" s="143"/>
      <c r="B457" s="1" t="s">
        <v>210</v>
      </c>
      <c r="C457" s="5" t="s">
        <v>331</v>
      </c>
      <c r="D457" s="169"/>
      <c r="E457" s="169"/>
      <c r="F457" s="169"/>
      <c r="G457" s="169"/>
      <c r="H457" s="169"/>
      <c r="I457" s="169"/>
    </row>
    <row r="458" spans="1:9" ht="15">
      <c r="A458" s="143"/>
      <c r="C458" s="5"/>
      <c r="D458" s="14"/>
      <c r="E458" s="14"/>
      <c r="F458" s="14"/>
      <c r="G458" s="14"/>
      <c r="H458" s="14"/>
      <c r="I458" s="14"/>
    </row>
    <row r="459" spans="1:2" ht="15.75">
      <c r="A459" s="143" t="s">
        <v>211</v>
      </c>
      <c r="B459" s="28" t="s">
        <v>212</v>
      </c>
    </row>
    <row r="460" spans="1:10" ht="15" customHeight="1">
      <c r="A460" s="143"/>
      <c r="B460" s="1" t="s">
        <v>439</v>
      </c>
      <c r="C460" s="4" t="s">
        <v>331</v>
      </c>
      <c r="D460" s="23">
        <v>100000</v>
      </c>
      <c r="E460" s="23">
        <v>90000</v>
      </c>
      <c r="F460" s="23">
        <v>100000</v>
      </c>
      <c r="G460" s="23">
        <v>100000</v>
      </c>
      <c r="H460" s="23">
        <v>115000</v>
      </c>
      <c r="I460" s="23">
        <v>100000</v>
      </c>
      <c r="J460" s="22"/>
    </row>
    <row r="461" spans="1:10" ht="8.25" customHeight="1">
      <c r="A461" s="143"/>
      <c r="J461" s="22"/>
    </row>
    <row r="462" spans="1:10" ht="27" customHeight="1">
      <c r="A462" s="143" t="s">
        <v>213</v>
      </c>
      <c r="B462" s="28" t="s">
        <v>214</v>
      </c>
      <c r="J462" s="22"/>
    </row>
    <row r="463" spans="1:10" ht="15">
      <c r="A463" s="143"/>
      <c r="B463" s="1" t="s">
        <v>215</v>
      </c>
      <c r="C463" s="4" t="s">
        <v>331</v>
      </c>
      <c r="D463" s="23">
        <v>1900</v>
      </c>
      <c r="E463" s="23">
        <v>1735</v>
      </c>
      <c r="F463" s="23">
        <v>1800</v>
      </c>
      <c r="G463" s="23">
        <v>1800</v>
      </c>
      <c r="H463" s="23">
        <v>1900</v>
      </c>
      <c r="I463" s="23">
        <v>1800</v>
      </c>
      <c r="J463" s="54"/>
    </row>
    <row r="464" spans="1:10" ht="15">
      <c r="A464" s="143"/>
      <c r="B464" s="1" t="s">
        <v>216</v>
      </c>
      <c r="C464" s="4" t="s">
        <v>331</v>
      </c>
      <c r="D464" s="23">
        <v>1600</v>
      </c>
      <c r="E464" s="23">
        <v>1534</v>
      </c>
      <c r="F464" s="23">
        <v>1650</v>
      </c>
      <c r="G464" s="23">
        <v>1650</v>
      </c>
      <c r="H464" s="23">
        <v>1600</v>
      </c>
      <c r="I464" s="23">
        <v>1650</v>
      </c>
      <c r="J464" s="54"/>
    </row>
    <row r="465" spans="1:9" ht="15">
      <c r="A465" s="143"/>
      <c r="B465" s="1" t="s">
        <v>217</v>
      </c>
      <c r="C465" s="4" t="s">
        <v>331</v>
      </c>
      <c r="D465" s="23">
        <v>2500</v>
      </c>
      <c r="E465" s="23">
        <v>2748</v>
      </c>
      <c r="F465" s="23">
        <v>2800</v>
      </c>
      <c r="G465" s="23">
        <v>2800</v>
      </c>
      <c r="H465" s="23">
        <v>2800</v>
      </c>
      <c r="I465" s="23">
        <v>2500</v>
      </c>
    </row>
    <row r="466" spans="1:9" s="10" customFormat="1" ht="15" customHeight="1">
      <c r="A466" s="143"/>
      <c r="B466" s="10" t="s">
        <v>440</v>
      </c>
      <c r="C466" s="4" t="s">
        <v>331</v>
      </c>
      <c r="D466" s="23">
        <v>3000</v>
      </c>
      <c r="E466" s="38">
        <v>3268</v>
      </c>
      <c r="F466" s="38">
        <v>3300</v>
      </c>
      <c r="G466" s="38">
        <v>3300</v>
      </c>
      <c r="H466" s="38">
        <v>3300</v>
      </c>
      <c r="I466" s="38">
        <v>3000</v>
      </c>
    </row>
    <row r="467" spans="1:9" ht="13.5" customHeight="1">
      <c r="A467" s="143"/>
      <c r="D467" s="23"/>
      <c r="E467" s="23"/>
      <c r="F467" s="23"/>
      <c r="G467" s="23"/>
      <c r="H467" s="23"/>
      <c r="I467" s="23"/>
    </row>
    <row r="468" spans="1:2" ht="15.75">
      <c r="A468" s="143" t="s">
        <v>218</v>
      </c>
      <c r="B468" s="28" t="s">
        <v>219</v>
      </c>
    </row>
    <row r="469" spans="1:2" ht="15.75">
      <c r="A469" s="143"/>
      <c r="B469" s="28"/>
    </row>
    <row r="470" spans="1:2" ht="15" customHeight="1">
      <c r="A470" s="143"/>
      <c r="B470" s="1" t="s">
        <v>220</v>
      </c>
    </row>
    <row r="471" spans="1:9" ht="15" customHeight="1">
      <c r="A471" s="143"/>
      <c r="B471" s="1" t="s">
        <v>221</v>
      </c>
      <c r="C471" s="36" t="s">
        <v>331</v>
      </c>
      <c r="D471" s="23">
        <v>10</v>
      </c>
      <c r="E471" s="23">
        <v>8</v>
      </c>
      <c r="F471" s="17">
        <v>8</v>
      </c>
      <c r="G471" s="17">
        <v>9</v>
      </c>
      <c r="H471" s="84">
        <v>10</v>
      </c>
      <c r="I471" s="84">
        <v>9</v>
      </c>
    </row>
    <row r="472" spans="1:9" ht="15" customHeight="1">
      <c r="A472" s="143"/>
      <c r="B472" s="1" t="s">
        <v>222</v>
      </c>
      <c r="C472" s="36" t="s">
        <v>331</v>
      </c>
      <c r="D472" s="14" t="s">
        <v>466</v>
      </c>
      <c r="E472" s="14" t="s">
        <v>466</v>
      </c>
      <c r="F472" s="14" t="s">
        <v>466</v>
      </c>
      <c r="G472" s="14" t="s">
        <v>466</v>
      </c>
      <c r="H472" s="14" t="s">
        <v>466</v>
      </c>
      <c r="I472" s="14" t="s">
        <v>466</v>
      </c>
    </row>
    <row r="473" spans="1:9" ht="15" customHeight="1">
      <c r="A473" s="143"/>
      <c r="B473" s="1" t="s">
        <v>223</v>
      </c>
      <c r="C473" s="36"/>
      <c r="D473" s="14"/>
      <c r="E473" s="14"/>
      <c r="F473" s="14"/>
      <c r="G473" s="14"/>
      <c r="H473" s="14"/>
      <c r="I473" s="14"/>
    </row>
    <row r="474" spans="1:9" ht="15" customHeight="1">
      <c r="A474" s="143"/>
      <c r="B474" s="1" t="s">
        <v>221</v>
      </c>
      <c r="C474" s="36" t="s">
        <v>331</v>
      </c>
      <c r="D474" s="17">
        <v>20</v>
      </c>
      <c r="E474" s="17">
        <v>14</v>
      </c>
      <c r="F474" s="17">
        <v>14</v>
      </c>
      <c r="G474" s="17">
        <v>15</v>
      </c>
      <c r="H474" s="17">
        <v>15</v>
      </c>
      <c r="I474" s="17">
        <v>15</v>
      </c>
    </row>
    <row r="475" spans="1:10" ht="15" customHeight="1">
      <c r="A475" s="143"/>
      <c r="B475" s="1" t="s">
        <v>222</v>
      </c>
      <c r="C475" s="36" t="s">
        <v>331</v>
      </c>
      <c r="D475" s="17">
        <v>24</v>
      </c>
      <c r="E475" s="14" t="s">
        <v>466</v>
      </c>
      <c r="F475" s="14" t="s">
        <v>466</v>
      </c>
      <c r="G475" s="17">
        <v>24</v>
      </c>
      <c r="H475" s="17">
        <v>24</v>
      </c>
      <c r="I475" s="17">
        <v>24</v>
      </c>
      <c r="J475" s="14"/>
    </row>
    <row r="476" spans="1:3" ht="15" customHeight="1">
      <c r="A476" s="143"/>
      <c r="B476" s="1" t="s">
        <v>224</v>
      </c>
      <c r="C476" s="36"/>
    </row>
    <row r="477" spans="1:9" ht="15">
      <c r="A477" s="143"/>
      <c r="B477" s="1" t="s">
        <v>226</v>
      </c>
      <c r="C477" s="36" t="s">
        <v>331</v>
      </c>
      <c r="D477" s="23">
        <v>2214</v>
      </c>
      <c r="E477" s="17">
        <v>2104</v>
      </c>
      <c r="F477" s="17">
        <v>38</v>
      </c>
      <c r="G477" s="17">
        <v>2142</v>
      </c>
      <c r="H477" s="17">
        <v>2250</v>
      </c>
      <c r="I477" s="17">
        <v>500</v>
      </c>
    </row>
    <row r="478" spans="1:9" ht="15">
      <c r="A478" s="143"/>
      <c r="B478" s="1" t="s">
        <v>227</v>
      </c>
      <c r="C478" s="36" t="s">
        <v>331</v>
      </c>
      <c r="D478" s="23">
        <v>263</v>
      </c>
      <c r="E478" s="23">
        <v>117</v>
      </c>
      <c r="F478" s="17">
        <v>50</v>
      </c>
      <c r="G478" s="17">
        <v>167</v>
      </c>
      <c r="H478" s="17">
        <v>275</v>
      </c>
      <c r="I478" s="17">
        <v>60</v>
      </c>
    </row>
    <row r="479" spans="1:9" ht="15">
      <c r="A479" s="143"/>
      <c r="B479" s="1" t="s">
        <v>228</v>
      </c>
      <c r="C479" s="36" t="s">
        <v>331</v>
      </c>
      <c r="D479" s="84" t="s">
        <v>404</v>
      </c>
      <c r="E479" s="84" t="s">
        <v>490</v>
      </c>
      <c r="F479" s="84" t="s">
        <v>491</v>
      </c>
      <c r="G479" s="84" t="s">
        <v>491</v>
      </c>
      <c r="H479" s="84" t="s">
        <v>492</v>
      </c>
      <c r="I479" s="84" t="s">
        <v>493</v>
      </c>
    </row>
    <row r="480" spans="1:9" ht="15">
      <c r="A480" s="143"/>
      <c r="B480" s="1" t="s">
        <v>225</v>
      </c>
      <c r="C480" s="36" t="s">
        <v>331</v>
      </c>
      <c r="D480" s="84" t="s">
        <v>494</v>
      </c>
      <c r="E480" s="84" t="s">
        <v>570</v>
      </c>
      <c r="F480" s="84" t="s">
        <v>571</v>
      </c>
      <c r="G480" s="84" t="s">
        <v>571</v>
      </c>
      <c r="H480" s="84" t="s">
        <v>572</v>
      </c>
      <c r="I480" s="84" t="s">
        <v>571</v>
      </c>
    </row>
    <row r="481" spans="1:9" ht="15">
      <c r="A481" s="143"/>
      <c r="B481" s="1" t="s">
        <v>229</v>
      </c>
      <c r="C481" s="36" t="s">
        <v>331</v>
      </c>
      <c r="D481" s="84" t="s">
        <v>405</v>
      </c>
      <c r="E481" s="84" t="s">
        <v>495</v>
      </c>
      <c r="F481" s="84" t="s">
        <v>496</v>
      </c>
      <c r="G481" s="84" t="s">
        <v>496</v>
      </c>
      <c r="H481" s="84" t="s">
        <v>497</v>
      </c>
      <c r="I481" s="84" t="s">
        <v>498</v>
      </c>
    </row>
    <row r="482" spans="1:3" ht="15">
      <c r="A482" s="143"/>
      <c r="B482" s="1" t="s">
        <v>230</v>
      </c>
      <c r="C482" s="36"/>
    </row>
    <row r="483" spans="1:3" ht="15">
      <c r="A483" s="143"/>
      <c r="B483" s="1" t="s">
        <v>231</v>
      </c>
      <c r="C483" s="36" t="s">
        <v>331</v>
      </c>
    </row>
    <row r="484" spans="1:9" ht="15">
      <c r="A484" s="143"/>
      <c r="B484" s="1" t="s">
        <v>232</v>
      </c>
      <c r="C484" s="36" t="s">
        <v>331</v>
      </c>
      <c r="D484" s="23">
        <v>85</v>
      </c>
      <c r="E484" s="23">
        <v>75</v>
      </c>
      <c r="F484" s="23">
        <v>75</v>
      </c>
      <c r="G484" s="23">
        <v>76</v>
      </c>
      <c r="H484" s="23">
        <v>80</v>
      </c>
      <c r="I484" s="23">
        <v>78</v>
      </c>
    </row>
    <row r="485" spans="1:10" ht="15">
      <c r="A485" s="143"/>
      <c r="B485" s="1" t="s">
        <v>233</v>
      </c>
      <c r="C485" s="36" t="s">
        <v>331</v>
      </c>
      <c r="D485" s="17">
        <v>37</v>
      </c>
      <c r="E485" s="14" t="s">
        <v>349</v>
      </c>
      <c r="F485" s="14" t="s">
        <v>349</v>
      </c>
      <c r="G485" s="14" t="s">
        <v>349</v>
      </c>
      <c r="H485" s="14" t="s">
        <v>349</v>
      </c>
      <c r="I485" s="14" t="s">
        <v>349</v>
      </c>
      <c r="J485" s="14"/>
    </row>
    <row r="486" spans="1:9" ht="15">
      <c r="A486" s="143"/>
      <c r="B486" s="1" t="s">
        <v>234</v>
      </c>
      <c r="C486" s="36" t="s">
        <v>331</v>
      </c>
      <c r="D486" s="17">
        <v>30</v>
      </c>
      <c r="E486" s="17">
        <v>39</v>
      </c>
      <c r="F486" s="17">
        <v>39</v>
      </c>
      <c r="G486" s="17">
        <v>40</v>
      </c>
      <c r="H486" s="17">
        <v>39</v>
      </c>
      <c r="I486" s="17">
        <v>39</v>
      </c>
    </row>
    <row r="487" spans="1:9" ht="15">
      <c r="A487" s="143"/>
      <c r="B487" s="1" t="s">
        <v>235</v>
      </c>
      <c r="C487" s="36" t="s">
        <v>331</v>
      </c>
      <c r="D487" s="14" t="s">
        <v>349</v>
      </c>
      <c r="E487" s="14" t="s">
        <v>349</v>
      </c>
      <c r="F487" s="14" t="s">
        <v>349</v>
      </c>
      <c r="G487" s="14" t="s">
        <v>349</v>
      </c>
      <c r="H487" s="14" t="s">
        <v>349</v>
      </c>
      <c r="I487" s="14" t="s">
        <v>349</v>
      </c>
    </row>
    <row r="488" spans="1:9" ht="15">
      <c r="A488" s="143"/>
      <c r="B488" s="1" t="s">
        <v>236</v>
      </c>
      <c r="C488" s="36" t="s">
        <v>331</v>
      </c>
      <c r="D488" s="17">
        <v>6</v>
      </c>
      <c r="E488" s="17">
        <v>4</v>
      </c>
      <c r="F488" s="17">
        <v>4</v>
      </c>
      <c r="G488" s="17">
        <v>4</v>
      </c>
      <c r="H488" s="17">
        <v>10</v>
      </c>
      <c r="I488" s="17">
        <v>6</v>
      </c>
    </row>
    <row r="489" spans="1:9" ht="15">
      <c r="A489" s="143"/>
      <c r="B489" s="1" t="s">
        <v>237</v>
      </c>
      <c r="C489" s="36" t="s">
        <v>331</v>
      </c>
      <c r="D489" s="14" t="s">
        <v>349</v>
      </c>
      <c r="E489" s="14" t="s">
        <v>349</v>
      </c>
      <c r="F489" s="14" t="s">
        <v>349</v>
      </c>
      <c r="G489" s="14" t="s">
        <v>349</v>
      </c>
      <c r="H489" s="14" t="s">
        <v>349</v>
      </c>
      <c r="I489" s="14" t="s">
        <v>349</v>
      </c>
    </row>
    <row r="490" spans="1:9" ht="15">
      <c r="A490" s="143"/>
      <c r="C490" s="36"/>
      <c r="D490" s="14"/>
      <c r="E490" s="14"/>
      <c r="F490" s="14"/>
      <c r="G490" s="14"/>
      <c r="H490" s="14"/>
      <c r="I490" s="14"/>
    </row>
    <row r="491" spans="1:9" ht="15">
      <c r="A491" s="143"/>
      <c r="B491" s="1" t="s">
        <v>573</v>
      </c>
      <c r="C491" s="36" t="s">
        <v>331</v>
      </c>
      <c r="E491" s="129"/>
      <c r="F491" s="129"/>
      <c r="G491" s="129"/>
      <c r="H491" s="129"/>
      <c r="I491" s="129"/>
    </row>
    <row r="492" spans="1:9" ht="15">
      <c r="A492" s="143"/>
      <c r="B492" s="1" t="s">
        <v>238</v>
      </c>
      <c r="C492" s="36" t="s">
        <v>331</v>
      </c>
      <c r="D492" s="129"/>
      <c r="E492" s="129"/>
      <c r="F492" s="129"/>
      <c r="G492" s="129"/>
      <c r="H492" s="129"/>
      <c r="I492" s="129"/>
    </row>
    <row r="493" spans="1:9" ht="15">
      <c r="A493" s="143"/>
      <c r="B493" s="1" t="s">
        <v>574</v>
      </c>
      <c r="C493" s="36"/>
      <c r="D493" s="129"/>
      <c r="E493" s="129"/>
      <c r="F493" s="129"/>
      <c r="G493" s="129"/>
      <c r="H493" s="129"/>
      <c r="I493" s="129"/>
    </row>
    <row r="494" spans="1:9" ht="15">
      <c r="A494" s="143"/>
      <c r="B494" s="1" t="s">
        <v>239</v>
      </c>
      <c r="C494" s="36" t="s">
        <v>331</v>
      </c>
      <c r="D494" s="130" t="s">
        <v>383</v>
      </c>
      <c r="E494" s="129"/>
      <c r="F494" s="129"/>
      <c r="G494" s="129"/>
      <c r="H494" s="129"/>
      <c r="I494" s="129"/>
    </row>
    <row r="495" spans="1:9" ht="15">
      <c r="A495" s="143"/>
      <c r="B495" s="1" t="s">
        <v>240</v>
      </c>
      <c r="C495" s="36" t="s">
        <v>331</v>
      </c>
      <c r="D495" s="129"/>
      <c r="E495" s="129"/>
      <c r="F495" s="129"/>
      <c r="G495" s="129"/>
      <c r="H495" s="129"/>
      <c r="I495" s="129"/>
    </row>
    <row r="496" spans="1:9" ht="15">
      <c r="A496" s="143"/>
      <c r="B496" s="1" t="s">
        <v>241</v>
      </c>
      <c r="C496" s="36" t="s">
        <v>331</v>
      </c>
      <c r="D496" s="129"/>
      <c r="E496" s="129"/>
      <c r="F496" s="129"/>
      <c r="G496" s="129"/>
      <c r="H496" s="129"/>
      <c r="I496" s="129"/>
    </row>
    <row r="497" spans="1:9" ht="15">
      <c r="A497" s="143"/>
      <c r="B497" s="1" t="s">
        <v>242</v>
      </c>
      <c r="C497" s="36" t="s">
        <v>331</v>
      </c>
      <c r="D497" s="129"/>
      <c r="E497" s="129"/>
      <c r="F497" s="129"/>
      <c r="G497" s="129"/>
      <c r="H497" s="129"/>
      <c r="I497" s="129"/>
    </row>
    <row r="498" spans="1:9" ht="15">
      <c r="A498" s="143"/>
      <c r="B498" s="1" t="s">
        <v>243</v>
      </c>
      <c r="D498" s="129"/>
      <c r="E498" s="129"/>
      <c r="F498" s="129"/>
      <c r="G498" s="129"/>
      <c r="H498" s="129"/>
      <c r="I498" s="129"/>
    </row>
    <row r="499" spans="1:3" ht="9.75" customHeight="1">
      <c r="A499" s="143"/>
      <c r="C499" s="36"/>
    </row>
    <row r="500" spans="1:3" ht="15.75">
      <c r="A500" s="143" t="s">
        <v>244</v>
      </c>
      <c r="B500" s="45" t="s">
        <v>361</v>
      </c>
      <c r="C500" s="36"/>
    </row>
    <row r="501" spans="1:9" ht="15">
      <c r="A501" s="143" t="s">
        <v>245</v>
      </c>
      <c r="B501" s="1" t="s">
        <v>246</v>
      </c>
      <c r="C501" s="36" t="s">
        <v>406</v>
      </c>
      <c r="D501" s="23">
        <v>9</v>
      </c>
      <c r="E501" s="23">
        <v>5</v>
      </c>
      <c r="F501" s="23">
        <v>2</v>
      </c>
      <c r="G501" s="23">
        <v>7</v>
      </c>
      <c r="H501" s="23">
        <v>2</v>
      </c>
      <c r="I501" s="23">
        <v>1</v>
      </c>
    </row>
    <row r="502" spans="1:3" ht="15">
      <c r="A502" s="143"/>
      <c r="B502" s="21"/>
      <c r="C502" s="36"/>
    </row>
    <row r="503" spans="1:3" ht="15">
      <c r="A503" s="143" t="s">
        <v>394</v>
      </c>
      <c r="B503" s="21" t="s">
        <v>247</v>
      </c>
      <c r="C503" s="36"/>
    </row>
    <row r="504" spans="1:3" ht="15">
      <c r="A504" s="143"/>
      <c r="B504" s="35" t="s">
        <v>395</v>
      </c>
      <c r="C504" s="36"/>
    </row>
    <row r="505" spans="1:10" ht="15">
      <c r="A505" s="143"/>
      <c r="B505" s="35" t="s">
        <v>248</v>
      </c>
      <c r="C505" s="36" t="s">
        <v>352</v>
      </c>
      <c r="D505" s="23">
        <v>182</v>
      </c>
      <c r="E505" s="23">
        <v>50</v>
      </c>
      <c r="F505" s="23">
        <v>20</v>
      </c>
      <c r="G505" s="23">
        <v>70</v>
      </c>
      <c r="H505" s="23">
        <v>92</v>
      </c>
      <c r="I505" s="23">
        <v>20</v>
      </c>
      <c r="J505" s="54"/>
    </row>
    <row r="506" spans="1:9" ht="15">
      <c r="A506" s="143"/>
      <c r="B506" s="35" t="s">
        <v>249</v>
      </c>
      <c r="C506" s="36" t="s">
        <v>331</v>
      </c>
      <c r="D506" s="84" t="s">
        <v>589</v>
      </c>
      <c r="E506" s="84" t="s">
        <v>589</v>
      </c>
      <c r="F506" s="84" t="s">
        <v>589</v>
      </c>
      <c r="G506" s="84" t="s">
        <v>589</v>
      </c>
      <c r="H506" s="84" t="s">
        <v>590</v>
      </c>
      <c r="I506" s="84" t="s">
        <v>590</v>
      </c>
    </row>
    <row r="507" spans="1:3" ht="15">
      <c r="A507" s="143"/>
      <c r="B507" s="35" t="s">
        <v>353</v>
      </c>
      <c r="C507" s="36"/>
    </row>
    <row r="508" spans="1:10" ht="15">
      <c r="A508" s="143"/>
      <c r="B508" s="35" t="s">
        <v>248</v>
      </c>
      <c r="C508" s="36" t="s">
        <v>406</v>
      </c>
      <c r="D508" s="23">
        <v>16</v>
      </c>
      <c r="E508" s="84" t="s">
        <v>372</v>
      </c>
      <c r="F508" s="84" t="s">
        <v>372</v>
      </c>
      <c r="G508" s="84" t="s">
        <v>372</v>
      </c>
      <c r="H508" s="84" t="s">
        <v>372</v>
      </c>
      <c r="I508" s="84" t="s">
        <v>372</v>
      </c>
      <c r="J508" s="54"/>
    </row>
    <row r="509" spans="1:9" ht="15">
      <c r="A509" s="143"/>
      <c r="B509" s="35" t="s">
        <v>249</v>
      </c>
      <c r="C509" s="36" t="s">
        <v>331</v>
      </c>
      <c r="D509" s="23">
        <v>110364</v>
      </c>
      <c r="E509" s="84" t="s">
        <v>372</v>
      </c>
      <c r="F509" s="84" t="s">
        <v>372</v>
      </c>
      <c r="G509" s="84" t="s">
        <v>372</v>
      </c>
      <c r="H509" s="84" t="s">
        <v>372</v>
      </c>
      <c r="I509" s="84" t="s">
        <v>372</v>
      </c>
    </row>
    <row r="510" spans="1:9" ht="15">
      <c r="A510" s="143" t="s">
        <v>250</v>
      </c>
      <c r="B510" s="1" t="s">
        <v>251</v>
      </c>
      <c r="D510" s="23"/>
      <c r="E510" s="23"/>
      <c r="F510" s="23"/>
      <c r="G510" s="23"/>
      <c r="H510" s="23"/>
      <c r="I510" s="23"/>
    </row>
    <row r="511" spans="1:9" ht="15">
      <c r="A511" s="143"/>
      <c r="D511" s="12"/>
      <c r="E511" s="12"/>
      <c r="F511" s="12"/>
      <c r="G511" s="12"/>
      <c r="H511" s="12"/>
      <c r="I511" s="12"/>
    </row>
    <row r="512" spans="1:9" ht="15.75">
      <c r="A512" s="143" t="s">
        <v>252</v>
      </c>
      <c r="B512" s="28" t="s">
        <v>253</v>
      </c>
      <c r="D512" s="23"/>
      <c r="E512" s="23"/>
      <c r="F512" s="23"/>
      <c r="G512" s="23"/>
      <c r="H512" s="23"/>
      <c r="I512" s="23"/>
    </row>
    <row r="513" spans="1:9" ht="15">
      <c r="A513" s="143"/>
      <c r="B513" s="1" t="s">
        <v>258</v>
      </c>
      <c r="D513" s="23"/>
      <c r="E513" s="23"/>
      <c r="F513" s="23"/>
      <c r="G513" s="23"/>
      <c r="H513" s="23"/>
      <c r="I513" s="23"/>
    </row>
    <row r="514" spans="1:9" ht="15">
      <c r="A514" s="143"/>
      <c r="B514" s="1" t="s">
        <v>254</v>
      </c>
      <c r="D514" s="23"/>
      <c r="E514" s="23"/>
      <c r="F514" s="23"/>
      <c r="G514" s="23"/>
      <c r="H514" s="23"/>
      <c r="I514" s="23"/>
    </row>
    <row r="515" spans="1:9" ht="15">
      <c r="A515" s="143"/>
      <c r="B515" s="1" t="s">
        <v>255</v>
      </c>
      <c r="D515" s="23"/>
      <c r="E515" s="23"/>
      <c r="F515" s="23"/>
      <c r="G515" s="23"/>
      <c r="H515" s="23"/>
      <c r="I515" s="23"/>
    </row>
    <row r="516" spans="1:9" ht="6" customHeight="1">
      <c r="A516" s="143"/>
      <c r="D516" s="23"/>
      <c r="E516" s="23"/>
      <c r="F516" s="23"/>
      <c r="G516" s="23"/>
      <c r="H516" s="23"/>
      <c r="I516" s="23"/>
    </row>
    <row r="517" spans="1:10" ht="15">
      <c r="A517" s="143"/>
      <c r="B517" s="1" t="s">
        <v>256</v>
      </c>
      <c r="C517" s="4" t="s">
        <v>331</v>
      </c>
      <c r="D517" s="23">
        <v>6000</v>
      </c>
      <c r="E517" s="23">
        <v>9949</v>
      </c>
      <c r="F517" s="23">
        <v>1200</v>
      </c>
      <c r="G517" s="23">
        <f>F517+E517</f>
        <v>11149</v>
      </c>
      <c r="H517" s="23">
        <v>6000</v>
      </c>
      <c r="I517" s="23">
        <v>1200</v>
      </c>
      <c r="J517" s="54"/>
    </row>
    <row r="518" spans="1:10" ht="15">
      <c r="A518" s="143"/>
      <c r="B518" s="1" t="s">
        <v>257</v>
      </c>
      <c r="C518" s="4" t="s">
        <v>331</v>
      </c>
      <c r="D518" s="23">
        <v>5000</v>
      </c>
      <c r="E518" s="23">
        <v>4469</v>
      </c>
      <c r="F518" s="23">
        <v>1000</v>
      </c>
      <c r="G518" s="23">
        <f>E518+F518</f>
        <v>5469</v>
      </c>
      <c r="H518" s="23">
        <v>5000</v>
      </c>
      <c r="I518" s="23">
        <v>1000</v>
      </c>
      <c r="J518" s="54"/>
    </row>
    <row r="519" spans="1:9" ht="15">
      <c r="A519" s="143"/>
      <c r="C519" s="117"/>
      <c r="D519" s="17"/>
      <c r="E519" s="17"/>
      <c r="F519" s="17"/>
      <c r="G519" s="17"/>
      <c r="H519" s="17"/>
      <c r="I519" s="17"/>
    </row>
    <row r="520" spans="1:9" ht="15">
      <c r="A520" s="143"/>
      <c r="B520" s="1" t="s">
        <v>259</v>
      </c>
      <c r="D520" s="23"/>
      <c r="E520" s="23"/>
      <c r="F520" s="23"/>
      <c r="G520" s="23"/>
      <c r="H520" s="23"/>
      <c r="I520" s="23"/>
    </row>
    <row r="521" spans="1:9" ht="15">
      <c r="A521" s="143"/>
      <c r="B521" s="1" t="s">
        <v>260</v>
      </c>
      <c r="C521" s="4" t="s">
        <v>331</v>
      </c>
      <c r="D521" s="23">
        <v>600</v>
      </c>
      <c r="E521" s="85" t="s">
        <v>372</v>
      </c>
      <c r="F521" s="85" t="s">
        <v>372</v>
      </c>
      <c r="G521" s="85" t="s">
        <v>372</v>
      </c>
      <c r="H521" s="85" t="s">
        <v>372</v>
      </c>
      <c r="I521" s="85" t="s">
        <v>372</v>
      </c>
    </row>
    <row r="522" spans="1:9" ht="12" customHeight="1">
      <c r="A522" s="143"/>
      <c r="D522" s="23"/>
      <c r="E522" s="23"/>
      <c r="F522" s="23"/>
      <c r="G522" s="23"/>
      <c r="H522" s="23"/>
      <c r="I522" s="23"/>
    </row>
    <row r="523" spans="1:9" ht="15">
      <c r="A523" s="143"/>
      <c r="B523" s="1" t="s">
        <v>261</v>
      </c>
      <c r="C523" s="4" t="s">
        <v>331</v>
      </c>
      <c r="D523" s="23">
        <v>200</v>
      </c>
      <c r="E523" s="85" t="s">
        <v>372</v>
      </c>
      <c r="F523" s="23">
        <v>200</v>
      </c>
      <c r="G523" s="141">
        <v>200</v>
      </c>
      <c r="H523" s="72">
        <v>250</v>
      </c>
      <c r="I523" s="72">
        <v>50</v>
      </c>
    </row>
    <row r="524" spans="1:9" ht="15">
      <c r="A524" s="143"/>
      <c r="B524" s="1" t="s">
        <v>262</v>
      </c>
      <c r="D524" s="23"/>
      <c r="E524" s="23"/>
      <c r="F524" s="23"/>
      <c r="G524" s="23"/>
      <c r="H524" s="23"/>
      <c r="I524" s="23"/>
    </row>
    <row r="525" spans="1:9" ht="12" customHeight="1">
      <c r="A525" s="143"/>
      <c r="D525" s="23"/>
      <c r="E525" s="23"/>
      <c r="F525" s="23"/>
      <c r="G525" s="23"/>
      <c r="H525" s="23"/>
      <c r="I525" s="23"/>
    </row>
    <row r="526" spans="1:9" ht="15">
      <c r="A526" s="143"/>
      <c r="B526" s="39" t="s">
        <v>366</v>
      </c>
      <c r="C526" s="8" t="s">
        <v>356</v>
      </c>
      <c r="D526" s="23">
        <v>800</v>
      </c>
      <c r="E526" s="23">
        <v>332</v>
      </c>
      <c r="F526" s="23">
        <v>450</v>
      </c>
      <c r="G526" s="23">
        <v>782</v>
      </c>
      <c r="H526" s="23">
        <v>900</v>
      </c>
      <c r="I526" s="23">
        <v>200</v>
      </c>
    </row>
    <row r="527" spans="1:9" ht="12" customHeight="1">
      <c r="A527" s="143"/>
      <c r="C527" s="8" t="s">
        <v>368</v>
      </c>
      <c r="D527" s="23"/>
      <c r="E527" s="23"/>
      <c r="F527" s="23"/>
      <c r="G527" s="23"/>
      <c r="H527" s="23"/>
      <c r="I527" s="23"/>
    </row>
    <row r="528" spans="1:9" ht="12" customHeight="1">
      <c r="A528" s="143"/>
      <c r="C528" s="8"/>
      <c r="D528" s="23"/>
      <c r="E528" s="23"/>
      <c r="F528" s="23"/>
      <c r="G528" s="23"/>
      <c r="H528" s="23"/>
      <c r="I528" s="23"/>
    </row>
    <row r="529" spans="1:9" ht="15">
      <c r="A529" s="143"/>
      <c r="B529" s="21" t="s">
        <v>400</v>
      </c>
      <c r="C529" s="4" t="s">
        <v>401</v>
      </c>
      <c r="D529" s="54" t="s">
        <v>372</v>
      </c>
      <c r="E529" s="54">
        <v>157</v>
      </c>
      <c r="F529" s="23">
        <v>7500</v>
      </c>
      <c r="G529" s="23">
        <v>7657</v>
      </c>
      <c r="H529" s="23">
        <v>9000</v>
      </c>
      <c r="I529" s="23">
        <v>2000</v>
      </c>
    </row>
    <row r="530" spans="1:9" ht="12" customHeight="1">
      <c r="A530" s="143"/>
      <c r="C530" s="8"/>
      <c r="D530" s="23"/>
      <c r="E530" s="23"/>
      <c r="F530" s="23"/>
      <c r="G530" s="23"/>
      <c r="H530" s="23"/>
      <c r="I530" s="23"/>
    </row>
    <row r="531" spans="1:9" ht="15">
      <c r="A531" s="143"/>
      <c r="B531" s="1" t="s">
        <v>402</v>
      </c>
      <c r="D531" s="23"/>
      <c r="E531" s="23"/>
      <c r="F531" s="23"/>
      <c r="G531" s="23"/>
      <c r="H531" s="23"/>
      <c r="I531" s="23"/>
    </row>
    <row r="532" spans="1:9" ht="15" customHeight="1">
      <c r="A532" s="143"/>
      <c r="B532" s="49" t="s">
        <v>577</v>
      </c>
      <c r="C532" s="7" t="s">
        <v>331</v>
      </c>
      <c r="D532" s="81">
        <v>300</v>
      </c>
      <c r="E532" s="82">
        <v>277</v>
      </c>
      <c r="F532" s="82">
        <v>60</v>
      </c>
      <c r="G532" s="82">
        <v>337</v>
      </c>
      <c r="H532" s="82">
        <v>250</v>
      </c>
      <c r="I532" s="82">
        <v>50</v>
      </c>
    </row>
    <row r="533" spans="1:9" ht="30" customHeight="1">
      <c r="A533" s="147"/>
      <c r="B533" s="49" t="s">
        <v>578</v>
      </c>
      <c r="C533" s="83" t="s">
        <v>396</v>
      </c>
      <c r="D533" s="81" t="s">
        <v>397</v>
      </c>
      <c r="E533" s="82">
        <v>3</v>
      </c>
      <c r="F533" s="82">
        <v>1</v>
      </c>
      <c r="G533" s="82">
        <v>4</v>
      </c>
      <c r="H533" s="82">
        <v>3</v>
      </c>
      <c r="I533" s="82">
        <v>1</v>
      </c>
    </row>
    <row r="534" spans="1:9" ht="15">
      <c r="A534" s="143"/>
      <c r="B534" s="1" t="s">
        <v>575</v>
      </c>
      <c r="C534" s="4" t="s">
        <v>331</v>
      </c>
      <c r="D534" s="23">
        <v>1500</v>
      </c>
      <c r="E534" s="23">
        <v>1566</v>
      </c>
      <c r="F534" s="23">
        <v>200</v>
      </c>
      <c r="G534" s="23">
        <v>1766</v>
      </c>
      <c r="H534" s="23">
        <v>1500</v>
      </c>
      <c r="I534" s="23">
        <v>300</v>
      </c>
    </row>
    <row r="535" spans="1:9" ht="15">
      <c r="A535" s="143"/>
      <c r="B535" s="1" t="s">
        <v>576</v>
      </c>
      <c r="D535" s="23"/>
      <c r="E535" s="23"/>
      <c r="F535" s="23"/>
      <c r="G535" s="23"/>
      <c r="H535" s="23"/>
      <c r="I535" s="23"/>
    </row>
    <row r="536" spans="1:9" ht="30">
      <c r="A536" s="143"/>
      <c r="B536" s="137" t="s">
        <v>622</v>
      </c>
      <c r="C536" s="4" t="s">
        <v>331</v>
      </c>
      <c r="D536" s="17">
        <v>416</v>
      </c>
      <c r="E536" s="23">
        <v>235</v>
      </c>
      <c r="F536" s="23">
        <v>54</v>
      </c>
      <c r="G536" s="23">
        <f>F536+E536</f>
        <v>289</v>
      </c>
      <c r="H536" s="84" t="s">
        <v>372</v>
      </c>
      <c r="I536" s="84" t="s">
        <v>372</v>
      </c>
    </row>
    <row r="537" spans="1:9" ht="30">
      <c r="A537" s="143"/>
      <c r="B537" s="137" t="s">
        <v>644</v>
      </c>
      <c r="C537" s="4" t="s">
        <v>331</v>
      </c>
      <c r="D537" s="17">
        <v>900</v>
      </c>
      <c r="E537" s="23">
        <v>323</v>
      </c>
      <c r="F537" s="23">
        <v>145</v>
      </c>
      <c r="G537" s="23">
        <f>E537+F537</f>
        <v>468</v>
      </c>
      <c r="H537" s="23">
        <v>300</v>
      </c>
      <c r="I537" s="23">
        <f>H537/5</f>
        <v>60</v>
      </c>
    </row>
    <row r="538" spans="1:10" ht="15.75">
      <c r="A538" s="151"/>
      <c r="B538" s="140"/>
      <c r="C538" s="83"/>
      <c r="D538" s="132"/>
      <c r="E538" s="132"/>
      <c r="F538" s="132"/>
      <c r="G538" s="132"/>
      <c r="H538" s="132"/>
      <c r="I538" s="132"/>
      <c r="J538" s="49"/>
    </row>
    <row r="539" spans="1:10" ht="30">
      <c r="A539" s="147"/>
      <c r="B539" s="41" t="s">
        <v>657</v>
      </c>
      <c r="C539" s="7" t="s">
        <v>623</v>
      </c>
      <c r="D539" s="85" t="s">
        <v>637</v>
      </c>
      <c r="E539" s="136" t="s">
        <v>372</v>
      </c>
      <c r="F539" s="136" t="s">
        <v>372</v>
      </c>
      <c r="G539" s="136" t="s">
        <v>372</v>
      </c>
      <c r="H539" s="43" t="s">
        <v>638</v>
      </c>
      <c r="I539" s="43" t="s">
        <v>638</v>
      </c>
      <c r="J539" s="49" t="s">
        <v>639</v>
      </c>
    </row>
    <row r="540" spans="1:10" ht="15">
      <c r="A540" s="147"/>
      <c r="B540" s="41" t="s">
        <v>658</v>
      </c>
      <c r="C540" s="7" t="s">
        <v>623</v>
      </c>
      <c r="D540" s="43">
        <v>600</v>
      </c>
      <c r="E540" s="43">
        <v>630</v>
      </c>
      <c r="F540" s="43">
        <v>120</v>
      </c>
      <c r="G540" s="43">
        <f>F540+E540</f>
        <v>750</v>
      </c>
      <c r="H540" s="43">
        <v>500</v>
      </c>
      <c r="I540" s="43">
        <v>150</v>
      </c>
      <c r="J540" s="41"/>
    </row>
    <row r="541" spans="1:10" ht="60">
      <c r="A541" s="152"/>
      <c r="B541" s="49" t="s">
        <v>659</v>
      </c>
      <c r="C541" s="49"/>
      <c r="D541" s="132" t="s">
        <v>640</v>
      </c>
      <c r="E541" s="136" t="s">
        <v>372</v>
      </c>
      <c r="F541" s="81">
        <v>120</v>
      </c>
      <c r="G541" s="81">
        <v>120</v>
      </c>
      <c r="H541" s="132" t="s">
        <v>641</v>
      </c>
      <c r="I541" s="132" t="s">
        <v>641</v>
      </c>
      <c r="J541" s="49"/>
    </row>
    <row r="542" spans="1:10" ht="30">
      <c r="A542" s="152"/>
      <c r="B542" s="49" t="s">
        <v>660</v>
      </c>
      <c r="C542" s="49" t="s">
        <v>427</v>
      </c>
      <c r="D542" s="81">
        <v>750</v>
      </c>
      <c r="E542" s="81">
        <v>340</v>
      </c>
      <c r="F542" s="81">
        <f>G542-E542</f>
        <v>150</v>
      </c>
      <c r="G542" s="81">
        <f>490</f>
        <v>490</v>
      </c>
      <c r="H542" s="81">
        <v>500</v>
      </c>
      <c r="I542" s="81">
        <v>100</v>
      </c>
      <c r="J542" s="41"/>
    </row>
    <row r="543" spans="1:10" ht="30">
      <c r="A543" s="40"/>
      <c r="B543" s="41" t="s">
        <v>661</v>
      </c>
      <c r="C543" s="83" t="s">
        <v>642</v>
      </c>
      <c r="D543" s="141" t="s">
        <v>372</v>
      </c>
      <c r="E543" s="82">
        <v>22000</v>
      </c>
      <c r="F543" s="82">
        <f>G543-E543</f>
        <v>10000</v>
      </c>
      <c r="G543" s="82">
        <v>32000</v>
      </c>
      <c r="H543" s="82">
        <v>51500</v>
      </c>
      <c r="I543" s="82">
        <v>10300</v>
      </c>
      <c r="J543" s="41"/>
    </row>
    <row r="544" spans="1:10" ht="30">
      <c r="A544" s="40"/>
      <c r="B544" s="41" t="s">
        <v>662</v>
      </c>
      <c r="C544" s="83" t="s">
        <v>642</v>
      </c>
      <c r="D544" s="141" t="s">
        <v>372</v>
      </c>
      <c r="E544" s="82">
        <v>15000</v>
      </c>
      <c r="F544" s="82">
        <f>G544-E544</f>
        <v>7925</v>
      </c>
      <c r="G544" s="82">
        <v>22925</v>
      </c>
      <c r="H544" s="82">
        <v>1000</v>
      </c>
      <c r="I544" s="82">
        <v>300</v>
      </c>
      <c r="J544" s="41"/>
    </row>
    <row r="545" spans="1:10" ht="30">
      <c r="A545" s="40"/>
      <c r="B545" s="41" t="s">
        <v>663</v>
      </c>
      <c r="C545" s="7" t="s">
        <v>623</v>
      </c>
      <c r="D545" s="141" t="s">
        <v>372</v>
      </c>
      <c r="E545" s="81" t="s">
        <v>643</v>
      </c>
      <c r="F545" s="81" t="s">
        <v>649</v>
      </c>
      <c r="G545" s="81" t="s">
        <v>649</v>
      </c>
      <c r="H545" s="81" t="s">
        <v>650</v>
      </c>
      <c r="I545" s="81" t="s">
        <v>651</v>
      </c>
      <c r="J545" s="41"/>
    </row>
    <row r="546" spans="1:10" ht="15">
      <c r="A546" s="40"/>
      <c r="B546" s="41"/>
      <c r="C546" s="7"/>
      <c r="D546" s="82"/>
      <c r="E546" s="82"/>
      <c r="F546" s="82"/>
      <c r="G546" s="82"/>
      <c r="H546" s="82"/>
      <c r="I546" s="82"/>
      <c r="J546" s="41"/>
    </row>
    <row r="547" spans="1:10" ht="15">
      <c r="A547" s="40"/>
      <c r="B547" s="41"/>
      <c r="C547" s="7"/>
      <c r="D547" s="82"/>
      <c r="E547" s="82"/>
      <c r="F547" s="82"/>
      <c r="G547" s="82"/>
      <c r="H547" s="82"/>
      <c r="I547" s="82"/>
      <c r="J547" s="41"/>
    </row>
    <row r="548" spans="1:9" ht="15">
      <c r="A548" s="143"/>
      <c r="B548" s="39"/>
      <c r="D548" s="23"/>
      <c r="E548" s="23"/>
      <c r="F548" s="23"/>
      <c r="G548" s="23"/>
      <c r="H548" s="23"/>
      <c r="I548" s="23"/>
    </row>
    <row r="549" spans="1:9" ht="15.75">
      <c r="A549" s="143" t="s">
        <v>263</v>
      </c>
      <c r="B549" s="28" t="s">
        <v>264</v>
      </c>
      <c r="D549" s="23"/>
      <c r="E549" s="23"/>
      <c r="F549" s="23"/>
      <c r="G549" s="23"/>
      <c r="H549" s="23"/>
      <c r="I549" s="23"/>
    </row>
    <row r="550" spans="1:9" s="3" customFormat="1" ht="15">
      <c r="A550" s="144"/>
      <c r="B550" s="3" t="s">
        <v>265</v>
      </c>
      <c r="C550" s="5"/>
      <c r="D550" s="34"/>
      <c r="E550" s="34"/>
      <c r="F550" s="34"/>
      <c r="G550" s="34"/>
      <c r="H550" s="34"/>
      <c r="I550" s="34"/>
    </row>
    <row r="551" spans="1:9" s="3" customFormat="1" ht="15">
      <c r="A551" s="144"/>
      <c r="B551" s="3" t="s">
        <v>266</v>
      </c>
      <c r="C551" s="4" t="s">
        <v>331</v>
      </c>
      <c r="D551" s="34">
        <v>5</v>
      </c>
      <c r="E551" s="60" t="s">
        <v>372</v>
      </c>
      <c r="F551" s="60" t="s">
        <v>372</v>
      </c>
      <c r="G551" s="60" t="s">
        <v>372</v>
      </c>
      <c r="H551" s="60" t="s">
        <v>372</v>
      </c>
      <c r="I551" s="60" t="s">
        <v>372</v>
      </c>
    </row>
    <row r="552" spans="1:9" s="3" customFormat="1" ht="15">
      <c r="A552" s="144"/>
      <c r="B552" s="3" t="s">
        <v>267</v>
      </c>
      <c r="C552" s="5"/>
      <c r="D552" s="34"/>
      <c r="E552" s="34"/>
      <c r="F552" s="34"/>
      <c r="G552" s="34"/>
      <c r="H552" s="34"/>
      <c r="I552" s="34"/>
    </row>
    <row r="553" spans="1:9" s="3" customFormat="1" ht="15">
      <c r="A553" s="144"/>
      <c r="B553" s="3" t="s">
        <v>268</v>
      </c>
      <c r="C553" s="5"/>
      <c r="D553" s="34"/>
      <c r="E553" s="34"/>
      <c r="F553" s="34"/>
      <c r="G553" s="34"/>
      <c r="H553" s="34"/>
      <c r="I553" s="34"/>
    </row>
    <row r="554" spans="1:9" s="3" customFormat="1" ht="15">
      <c r="A554" s="144"/>
      <c r="B554" s="3" t="s">
        <v>269</v>
      </c>
      <c r="C554" s="4" t="s">
        <v>331</v>
      </c>
      <c r="D554" s="34">
        <v>5</v>
      </c>
      <c r="E554" s="60" t="s">
        <v>372</v>
      </c>
      <c r="F554" s="60" t="s">
        <v>372</v>
      </c>
      <c r="G554" s="60" t="s">
        <v>372</v>
      </c>
      <c r="H554" s="60" t="s">
        <v>372</v>
      </c>
      <c r="I554" s="60" t="s">
        <v>372</v>
      </c>
    </row>
    <row r="555" spans="1:9" s="3" customFormat="1" ht="15">
      <c r="A555" s="144"/>
      <c r="B555" s="3" t="s">
        <v>270</v>
      </c>
      <c r="C555" s="5"/>
      <c r="D555" s="34"/>
      <c r="E555" s="34"/>
      <c r="F555" s="34"/>
      <c r="G555" s="34"/>
      <c r="H555" s="34"/>
      <c r="I555" s="34"/>
    </row>
    <row r="556" spans="1:9" s="3" customFormat="1" ht="15">
      <c r="A556" s="144"/>
      <c r="B556" s="3" t="s">
        <v>271</v>
      </c>
      <c r="C556" s="4" t="s">
        <v>331</v>
      </c>
      <c r="D556" s="34">
        <v>832</v>
      </c>
      <c r="E556" s="34">
        <f>335+303+100</f>
        <v>738</v>
      </c>
      <c r="F556" s="34">
        <v>303</v>
      </c>
      <c r="G556" s="34">
        <f>F556+E556</f>
        <v>1041</v>
      </c>
      <c r="H556" s="34">
        <v>1500</v>
      </c>
      <c r="I556" s="34">
        <v>300</v>
      </c>
    </row>
    <row r="557" spans="1:9" s="3" customFormat="1" ht="15">
      <c r="A557" s="144"/>
      <c r="B557" s="3" t="s">
        <v>272</v>
      </c>
      <c r="C557" s="5"/>
      <c r="D557" s="34"/>
      <c r="E557" s="34"/>
      <c r="F557" s="34"/>
      <c r="G557" s="34"/>
      <c r="H557" s="34"/>
      <c r="I557" s="34"/>
    </row>
    <row r="558" spans="1:9" s="3" customFormat="1" ht="15">
      <c r="A558" s="144"/>
      <c r="B558" s="3" t="s">
        <v>273</v>
      </c>
      <c r="C558" s="4" t="s">
        <v>331</v>
      </c>
      <c r="D558" s="16" t="s">
        <v>466</v>
      </c>
      <c r="E558" s="16" t="s">
        <v>466</v>
      </c>
      <c r="F558" s="16" t="s">
        <v>466</v>
      </c>
      <c r="G558" s="16" t="s">
        <v>466</v>
      </c>
      <c r="H558" s="16" t="s">
        <v>466</v>
      </c>
      <c r="I558" s="16" t="s">
        <v>466</v>
      </c>
    </row>
    <row r="559" spans="1:9" s="3" customFormat="1" ht="15">
      <c r="A559" s="144"/>
      <c r="B559" s="3" t="s">
        <v>593</v>
      </c>
      <c r="C559" s="4" t="s">
        <v>331</v>
      </c>
      <c r="D559" s="16" t="s">
        <v>466</v>
      </c>
      <c r="E559" s="16" t="s">
        <v>466</v>
      </c>
      <c r="F559" s="16" t="s">
        <v>466</v>
      </c>
      <c r="G559" s="16" t="s">
        <v>466</v>
      </c>
      <c r="H559" s="16">
        <v>5</v>
      </c>
      <c r="I559" s="16">
        <v>1</v>
      </c>
    </row>
    <row r="560" spans="1:9" s="3" customFormat="1" ht="15">
      <c r="A560" s="144"/>
      <c r="B560" s="3" t="s">
        <v>274</v>
      </c>
      <c r="C560" s="4" t="s">
        <v>331</v>
      </c>
      <c r="D560" s="16" t="s">
        <v>466</v>
      </c>
      <c r="E560" s="16" t="s">
        <v>466</v>
      </c>
      <c r="F560" s="16" t="s">
        <v>466</v>
      </c>
      <c r="G560" s="16" t="s">
        <v>466</v>
      </c>
      <c r="H560" s="16" t="s">
        <v>466</v>
      </c>
      <c r="I560" s="16" t="s">
        <v>466</v>
      </c>
    </row>
    <row r="561" spans="1:9" s="3" customFormat="1" ht="15">
      <c r="A561" s="144"/>
      <c r="B561" s="3" t="s">
        <v>357</v>
      </c>
      <c r="C561" s="4" t="s">
        <v>331</v>
      </c>
      <c r="D561" s="34">
        <v>10</v>
      </c>
      <c r="E561" s="16">
        <v>5</v>
      </c>
      <c r="F561" s="34">
        <v>3</v>
      </c>
      <c r="G561" s="34">
        <f>F561+E561</f>
        <v>8</v>
      </c>
      <c r="H561" s="34">
        <v>12</v>
      </c>
      <c r="I561" s="34">
        <v>2</v>
      </c>
    </row>
    <row r="562" spans="1:9" s="3" customFormat="1" ht="9.75" customHeight="1">
      <c r="A562" s="144"/>
      <c r="C562" s="4"/>
      <c r="D562" s="34"/>
      <c r="E562" s="34"/>
      <c r="F562" s="34"/>
      <c r="G562" s="34"/>
      <c r="H562" s="34"/>
      <c r="I562" s="34"/>
    </row>
    <row r="563" spans="1:10" s="3" customFormat="1" ht="289.5" customHeight="1">
      <c r="A563" s="149"/>
      <c r="B563" s="25" t="s">
        <v>275</v>
      </c>
      <c r="C563" s="25" t="s">
        <v>623</v>
      </c>
      <c r="D563" s="138" t="s">
        <v>624</v>
      </c>
      <c r="E563" s="138" t="s">
        <v>625</v>
      </c>
      <c r="F563" s="138" t="s">
        <v>626</v>
      </c>
      <c r="G563" s="138" t="s">
        <v>627</v>
      </c>
      <c r="H563" s="138" t="s">
        <v>628</v>
      </c>
      <c r="I563" s="138" t="s">
        <v>628</v>
      </c>
      <c r="J563" s="25"/>
    </row>
    <row r="564" spans="1:9" s="3" customFormat="1" ht="15">
      <c r="A564" s="144"/>
      <c r="B564" s="46" t="s">
        <v>467</v>
      </c>
      <c r="C564" s="5" t="s">
        <v>354</v>
      </c>
      <c r="D564" s="34">
        <v>62500</v>
      </c>
      <c r="E564" s="34">
        <v>24885</v>
      </c>
      <c r="F564" s="34">
        <v>24885</v>
      </c>
      <c r="G564" s="34">
        <v>24885</v>
      </c>
      <c r="H564" s="60" t="s">
        <v>591</v>
      </c>
      <c r="I564" s="60" t="s">
        <v>591</v>
      </c>
    </row>
    <row r="565" spans="1:9" s="3" customFormat="1" ht="30">
      <c r="A565" s="144"/>
      <c r="B565" s="46"/>
      <c r="C565" s="111" t="s">
        <v>468</v>
      </c>
      <c r="D565" s="60" t="s">
        <v>469</v>
      </c>
      <c r="E565" s="60" t="s">
        <v>469</v>
      </c>
      <c r="F565" s="60" t="s">
        <v>469</v>
      </c>
      <c r="G565" s="60" t="s">
        <v>469</v>
      </c>
      <c r="H565" s="60" t="s">
        <v>592</v>
      </c>
      <c r="I565" s="60" t="s">
        <v>592</v>
      </c>
    </row>
    <row r="566" spans="1:10" s="3" customFormat="1" ht="15">
      <c r="A566" s="144"/>
      <c r="B566" s="46"/>
      <c r="C566" s="5"/>
      <c r="D566" s="34"/>
      <c r="E566" s="34"/>
      <c r="F566" s="34"/>
      <c r="G566" s="34"/>
      <c r="H566" s="34"/>
      <c r="I566" s="34"/>
      <c r="J566" s="56"/>
    </row>
    <row r="567" spans="1:9" s="3" customFormat="1" ht="15">
      <c r="A567" s="144"/>
      <c r="B567" s="46" t="s">
        <v>359</v>
      </c>
      <c r="C567" s="59" t="s">
        <v>377</v>
      </c>
      <c r="D567" s="34">
        <v>40000</v>
      </c>
      <c r="E567" s="34">
        <v>33376</v>
      </c>
      <c r="F567" s="34">
        <f>G567-E567</f>
        <v>11646</v>
      </c>
      <c r="G567" s="34">
        <v>45022</v>
      </c>
      <c r="H567" s="34">
        <v>50000</v>
      </c>
      <c r="I567" s="34">
        <v>10000</v>
      </c>
    </row>
    <row r="568" spans="1:9" s="3" customFormat="1" ht="15">
      <c r="A568" s="144"/>
      <c r="B568" s="46" t="s">
        <v>360</v>
      </c>
      <c r="C568" s="5"/>
      <c r="D568" s="34"/>
      <c r="E568" s="34"/>
      <c r="F568" s="34"/>
      <c r="G568" s="34"/>
      <c r="H568" s="34"/>
      <c r="I568" s="34"/>
    </row>
    <row r="569" spans="1:9" s="3" customFormat="1" ht="15">
      <c r="A569" s="144"/>
      <c r="C569" s="5"/>
      <c r="D569" s="34"/>
      <c r="E569" s="34"/>
      <c r="F569" s="34"/>
      <c r="G569" s="34"/>
      <c r="H569" s="34"/>
      <c r="I569" s="34"/>
    </row>
    <row r="570" spans="1:10" s="3" customFormat="1" ht="15">
      <c r="A570" s="144"/>
      <c r="B570" s="3" t="s">
        <v>358</v>
      </c>
      <c r="C570" s="5" t="s">
        <v>364</v>
      </c>
      <c r="D570" s="34">
        <v>3</v>
      </c>
      <c r="E570" s="34">
        <v>3</v>
      </c>
      <c r="F570" s="34">
        <v>4</v>
      </c>
      <c r="G570" s="34">
        <v>4</v>
      </c>
      <c r="H570" s="34">
        <v>4</v>
      </c>
      <c r="I570" s="34">
        <v>4</v>
      </c>
      <c r="J570" s="46"/>
    </row>
    <row r="571" spans="1:10" s="3" customFormat="1" ht="15">
      <c r="A571" s="144"/>
      <c r="B571" s="3" t="s">
        <v>384</v>
      </c>
      <c r="C571" s="5" t="s">
        <v>365</v>
      </c>
      <c r="D571" s="34"/>
      <c r="E571" s="34"/>
      <c r="F571" s="34"/>
      <c r="G571" s="34"/>
      <c r="H571" s="34"/>
      <c r="I571" s="34"/>
      <c r="J571" s="46"/>
    </row>
    <row r="572" spans="1:10" s="3" customFormat="1" ht="15">
      <c r="A572" s="144"/>
      <c r="C572" s="5"/>
      <c r="D572" s="34"/>
      <c r="E572" s="34"/>
      <c r="F572" s="34"/>
      <c r="G572" s="34"/>
      <c r="H572" s="34"/>
      <c r="I572" s="34"/>
      <c r="J572" s="46"/>
    </row>
    <row r="573" spans="1:10" s="3" customFormat="1" ht="323.25" customHeight="1">
      <c r="A573" s="150"/>
      <c r="B573" s="139" t="s">
        <v>645</v>
      </c>
      <c r="C573" s="139"/>
      <c r="D573" s="138" t="s">
        <v>629</v>
      </c>
      <c r="E573" s="138" t="s">
        <v>630</v>
      </c>
      <c r="F573" s="138" t="s">
        <v>631</v>
      </c>
      <c r="G573" s="138" t="s">
        <v>631</v>
      </c>
      <c r="H573" s="138" t="s">
        <v>632</v>
      </c>
      <c r="I573" s="138" t="s">
        <v>632</v>
      </c>
      <c r="J573" s="46"/>
    </row>
    <row r="574" spans="1:10" s="3" customFormat="1" ht="15">
      <c r="A574" s="150"/>
      <c r="B574" s="139"/>
      <c r="C574" s="139"/>
      <c r="D574" s="138"/>
      <c r="E574" s="138"/>
      <c r="F574" s="138"/>
      <c r="G574" s="138"/>
      <c r="H574" s="138"/>
      <c r="I574" s="138"/>
      <c r="J574" s="46"/>
    </row>
    <row r="575" spans="1:10" s="3" customFormat="1" ht="180" customHeight="1">
      <c r="A575" s="150"/>
      <c r="B575" s="139" t="s">
        <v>633</v>
      </c>
      <c r="C575" s="139"/>
      <c r="D575" s="138" t="s">
        <v>634</v>
      </c>
      <c r="E575" s="138" t="s">
        <v>635</v>
      </c>
      <c r="F575" s="138" t="s">
        <v>635</v>
      </c>
      <c r="G575" s="138" t="s">
        <v>635</v>
      </c>
      <c r="H575" s="138" t="s">
        <v>636</v>
      </c>
      <c r="I575" s="138" t="s">
        <v>636</v>
      </c>
      <c r="J575" s="46"/>
    </row>
    <row r="576" spans="1:10" s="3" customFormat="1" ht="15">
      <c r="A576" s="144"/>
      <c r="C576" s="5"/>
      <c r="D576" s="34"/>
      <c r="E576" s="34"/>
      <c r="F576" s="34"/>
      <c r="G576" s="34"/>
      <c r="H576" s="34"/>
      <c r="I576" s="34"/>
      <c r="J576" s="46"/>
    </row>
    <row r="577" spans="1:9" s="3" customFormat="1" ht="15.75">
      <c r="A577" s="144" t="s">
        <v>276</v>
      </c>
      <c r="B577" s="28" t="s">
        <v>277</v>
      </c>
      <c r="C577" s="5"/>
      <c r="D577" s="34"/>
      <c r="E577" s="34"/>
      <c r="F577" s="34"/>
      <c r="G577" s="34"/>
      <c r="H577" s="34"/>
      <c r="I577" s="34"/>
    </row>
    <row r="578" spans="1:9" s="3" customFormat="1" ht="15.75">
      <c r="A578" s="144"/>
      <c r="B578" s="28"/>
      <c r="C578" s="5"/>
      <c r="D578" s="34"/>
      <c r="E578" s="34"/>
      <c r="F578" s="34"/>
      <c r="G578" s="34"/>
      <c r="H578" s="34"/>
      <c r="I578" s="34"/>
    </row>
    <row r="579" spans="1:9" s="3" customFormat="1" ht="15">
      <c r="A579" s="144"/>
      <c r="B579" s="3" t="s">
        <v>278</v>
      </c>
      <c r="C579" s="5"/>
      <c r="D579" s="34"/>
      <c r="E579" s="34"/>
      <c r="F579" s="34"/>
      <c r="G579" s="34"/>
      <c r="H579" s="34"/>
      <c r="I579" s="34"/>
    </row>
    <row r="580" spans="1:9" s="3" customFormat="1" ht="15">
      <c r="A580" s="144"/>
      <c r="B580" s="3" t="s">
        <v>423</v>
      </c>
      <c r="C580" s="5" t="s">
        <v>425</v>
      </c>
      <c r="D580" s="34">
        <v>9</v>
      </c>
      <c r="E580" s="34">
        <v>7</v>
      </c>
      <c r="F580" s="34">
        <v>2</v>
      </c>
      <c r="G580" s="34">
        <v>9</v>
      </c>
      <c r="H580" s="34">
        <v>7</v>
      </c>
      <c r="I580" s="34">
        <v>2</v>
      </c>
    </row>
    <row r="581" spans="1:9" s="3" customFormat="1" ht="15">
      <c r="A581" s="144"/>
      <c r="B581" s="3" t="s">
        <v>279</v>
      </c>
      <c r="C581" s="5" t="s">
        <v>355</v>
      </c>
      <c r="D581" s="34">
        <v>7500</v>
      </c>
      <c r="E581" s="34">
        <v>3947</v>
      </c>
      <c r="F581" s="34">
        <v>1258</v>
      </c>
      <c r="G581" s="34">
        <v>5205</v>
      </c>
      <c r="H581" s="34">
        <v>7506</v>
      </c>
      <c r="I581" s="34">
        <v>1414</v>
      </c>
    </row>
    <row r="582" spans="1:9" s="3" customFormat="1" ht="15">
      <c r="A582" s="144"/>
      <c r="B582" s="3" t="s">
        <v>426</v>
      </c>
      <c r="C582" s="5" t="s">
        <v>355</v>
      </c>
      <c r="D582" s="34">
        <v>7500</v>
      </c>
      <c r="E582" s="60" t="s">
        <v>372</v>
      </c>
      <c r="F582" s="60" t="s">
        <v>372</v>
      </c>
      <c r="G582" s="60" t="s">
        <v>372</v>
      </c>
      <c r="H582" s="60" t="s">
        <v>372</v>
      </c>
      <c r="I582" s="60" t="s">
        <v>372</v>
      </c>
    </row>
    <row r="583" spans="1:9" s="3" customFormat="1" ht="15">
      <c r="A583" s="144"/>
      <c r="B583" s="3" t="s">
        <v>280</v>
      </c>
      <c r="C583" s="5" t="s">
        <v>355</v>
      </c>
      <c r="D583" s="34">
        <v>7500</v>
      </c>
      <c r="E583" s="60" t="s">
        <v>372</v>
      </c>
      <c r="F583" s="60" t="s">
        <v>372</v>
      </c>
      <c r="G583" s="60" t="s">
        <v>372</v>
      </c>
      <c r="H583" s="60" t="s">
        <v>372</v>
      </c>
      <c r="I583" s="60" t="s">
        <v>372</v>
      </c>
    </row>
    <row r="584" spans="1:9" s="3" customFormat="1" ht="15">
      <c r="A584" s="144"/>
      <c r="C584" s="5"/>
      <c r="D584" s="34"/>
      <c r="E584" s="60"/>
      <c r="F584" s="60"/>
      <c r="G584" s="60"/>
      <c r="H584" s="60"/>
      <c r="I584" s="60"/>
    </row>
    <row r="585" spans="1:9" s="3" customFormat="1" ht="15">
      <c r="A585" s="144"/>
      <c r="B585" s="3" t="s">
        <v>281</v>
      </c>
      <c r="C585" s="5"/>
      <c r="D585" s="34"/>
      <c r="E585" s="34"/>
      <c r="F585" s="34"/>
      <c r="G585" s="34"/>
      <c r="H585" s="34"/>
      <c r="I585" s="34"/>
    </row>
    <row r="586" spans="1:9" s="3" customFormat="1" ht="15">
      <c r="A586" s="144"/>
      <c r="B586" s="3" t="s">
        <v>282</v>
      </c>
      <c r="C586" s="178" t="s">
        <v>607</v>
      </c>
      <c r="D586" s="34">
        <v>5000</v>
      </c>
      <c r="E586" s="34">
        <v>2264</v>
      </c>
      <c r="F586" s="34">
        <v>1210</v>
      </c>
      <c r="G586" s="34">
        <v>3474</v>
      </c>
      <c r="H586" s="34">
        <v>1450</v>
      </c>
      <c r="I586" s="34">
        <v>1240</v>
      </c>
    </row>
    <row r="587" spans="1:9" s="3" customFormat="1" ht="15">
      <c r="A587" s="144"/>
      <c r="B587" s="3" t="s">
        <v>283</v>
      </c>
      <c r="C587" s="178"/>
      <c r="D587" s="34">
        <v>5000</v>
      </c>
      <c r="E587" s="60" t="s">
        <v>372</v>
      </c>
      <c r="F587" s="60" t="s">
        <v>372</v>
      </c>
      <c r="G587" s="60" t="s">
        <v>372</v>
      </c>
      <c r="H587" s="60" t="s">
        <v>372</v>
      </c>
      <c r="I587" s="60" t="s">
        <v>372</v>
      </c>
    </row>
    <row r="588" spans="1:9" s="3" customFormat="1" ht="15">
      <c r="A588" s="144"/>
      <c r="B588" s="3" t="s">
        <v>284</v>
      </c>
      <c r="C588" s="178"/>
      <c r="D588" s="34">
        <v>5000</v>
      </c>
      <c r="E588" s="34">
        <v>3410</v>
      </c>
      <c r="F588" s="34">
        <v>1070</v>
      </c>
      <c r="G588" s="34">
        <v>4480</v>
      </c>
      <c r="H588" s="34">
        <v>3600</v>
      </c>
      <c r="I588" s="34">
        <v>1200</v>
      </c>
    </row>
    <row r="589" spans="1:9" s="3" customFormat="1" ht="11.25" customHeight="1">
      <c r="A589" s="144"/>
      <c r="C589" s="5"/>
      <c r="D589" s="34"/>
      <c r="E589" s="34"/>
      <c r="F589" s="34"/>
      <c r="G589" s="34"/>
      <c r="H589" s="34"/>
      <c r="I589" s="34"/>
    </row>
    <row r="590" spans="1:9" s="3" customFormat="1" ht="15">
      <c r="A590" s="144"/>
      <c r="B590" s="3" t="s">
        <v>285</v>
      </c>
      <c r="C590" s="5"/>
      <c r="D590" s="34"/>
      <c r="E590" s="34"/>
      <c r="F590" s="34"/>
      <c r="G590" s="34"/>
      <c r="H590" s="34"/>
      <c r="I590" s="34"/>
    </row>
    <row r="591" spans="1:9" s="3" customFormat="1" ht="15">
      <c r="A591" s="144"/>
      <c r="B591" s="35" t="s">
        <v>413</v>
      </c>
      <c r="C591" s="5" t="s">
        <v>331</v>
      </c>
      <c r="D591" s="34">
        <v>75000</v>
      </c>
      <c r="E591" s="34">
        <v>73460</v>
      </c>
      <c r="F591" s="34">
        <v>24364</v>
      </c>
      <c r="G591" s="34">
        <v>97824</v>
      </c>
      <c r="H591" s="34">
        <v>104320</v>
      </c>
      <c r="I591" s="34">
        <v>21364</v>
      </c>
    </row>
    <row r="592" spans="1:9" s="3" customFormat="1" ht="15">
      <c r="A592" s="144"/>
      <c r="B592" s="35" t="s">
        <v>596</v>
      </c>
      <c r="C592" s="5" t="s">
        <v>331</v>
      </c>
      <c r="D592" s="34">
        <v>50000</v>
      </c>
      <c r="E592" s="34">
        <v>129413</v>
      </c>
      <c r="F592" s="34">
        <v>17020</v>
      </c>
      <c r="G592" s="34">
        <v>146433</v>
      </c>
      <c r="H592" s="34">
        <v>85100</v>
      </c>
      <c r="I592" s="34">
        <v>17520</v>
      </c>
    </row>
    <row r="593" spans="1:9" s="3" customFormat="1" ht="15">
      <c r="A593" s="144"/>
      <c r="B593" s="35" t="s">
        <v>595</v>
      </c>
      <c r="C593" s="5" t="s">
        <v>331</v>
      </c>
      <c r="D593" s="34">
        <v>150000</v>
      </c>
      <c r="E593" s="34">
        <v>152914</v>
      </c>
      <c r="F593" s="34">
        <v>38570</v>
      </c>
      <c r="G593" s="34">
        <v>191484</v>
      </c>
      <c r="H593" s="34">
        <v>182850</v>
      </c>
      <c r="I593" s="34">
        <v>37070</v>
      </c>
    </row>
    <row r="594" spans="1:9" s="3" customFormat="1" ht="8.25" customHeight="1">
      <c r="A594" s="144"/>
      <c r="C594" s="5"/>
      <c r="D594" s="34"/>
      <c r="E594" s="34"/>
      <c r="F594" s="34"/>
      <c r="G594" s="34"/>
      <c r="H594" s="34"/>
      <c r="I594" s="34"/>
    </row>
    <row r="595" spans="1:9" s="3" customFormat="1" ht="15">
      <c r="A595" s="144"/>
      <c r="B595" s="3" t="s">
        <v>286</v>
      </c>
      <c r="C595" s="5" t="s">
        <v>323</v>
      </c>
      <c r="D595" s="16">
        <v>2</v>
      </c>
      <c r="E595" s="64" t="s">
        <v>372</v>
      </c>
      <c r="F595" s="64" t="s">
        <v>372</v>
      </c>
      <c r="G595" s="64" t="s">
        <v>372</v>
      </c>
      <c r="H595" s="64" t="s">
        <v>372</v>
      </c>
      <c r="I595" s="64" t="s">
        <v>372</v>
      </c>
    </row>
    <row r="596" spans="1:9" s="3" customFormat="1" ht="15">
      <c r="A596" s="144"/>
      <c r="C596" s="5"/>
      <c r="D596" s="34"/>
      <c r="E596" s="34"/>
      <c r="F596" s="34"/>
      <c r="G596" s="34"/>
      <c r="H596" s="34"/>
      <c r="I596" s="34"/>
    </row>
    <row r="597" spans="1:9" s="3" customFormat="1" ht="15">
      <c r="A597" s="144"/>
      <c r="B597" s="3" t="s">
        <v>287</v>
      </c>
      <c r="C597" s="5"/>
      <c r="D597" s="34"/>
      <c r="E597" s="34"/>
      <c r="F597" s="34"/>
      <c r="G597" s="34"/>
      <c r="H597" s="34"/>
      <c r="I597" s="34"/>
    </row>
    <row r="598" spans="1:9" s="3" customFormat="1" ht="15">
      <c r="A598" s="144"/>
      <c r="B598" s="3" t="s">
        <v>288</v>
      </c>
      <c r="C598" s="5" t="s">
        <v>323</v>
      </c>
      <c r="D598" s="34">
        <v>11</v>
      </c>
      <c r="E598" s="34">
        <v>11</v>
      </c>
      <c r="F598" s="34">
        <v>12</v>
      </c>
      <c r="G598" s="34">
        <v>12</v>
      </c>
      <c r="H598" s="34">
        <v>15</v>
      </c>
      <c r="I598" s="34">
        <v>12</v>
      </c>
    </row>
    <row r="599" spans="1:9" s="3" customFormat="1" ht="15">
      <c r="A599" s="144"/>
      <c r="B599" s="35" t="s">
        <v>519</v>
      </c>
      <c r="C599" s="5" t="s">
        <v>323</v>
      </c>
      <c r="D599" s="34"/>
      <c r="E599" s="34"/>
      <c r="F599" s="34"/>
      <c r="G599" s="34"/>
      <c r="H599" s="34"/>
      <c r="I599" s="34"/>
    </row>
    <row r="600" spans="1:9" s="3" customFormat="1" ht="15">
      <c r="A600" s="144"/>
      <c r="B600" s="3" t="s">
        <v>289</v>
      </c>
      <c r="C600" s="5"/>
      <c r="D600" s="34"/>
      <c r="E600" s="34"/>
      <c r="F600" s="34"/>
      <c r="G600" s="34"/>
      <c r="H600" s="34"/>
      <c r="I600" s="34"/>
    </row>
    <row r="601" spans="1:9" s="3" customFormat="1" ht="15">
      <c r="A601" s="144"/>
      <c r="B601" s="3" t="s">
        <v>290</v>
      </c>
      <c r="C601" s="5" t="s">
        <v>323</v>
      </c>
      <c r="D601" s="34"/>
      <c r="E601" s="34"/>
      <c r="F601" s="34"/>
      <c r="G601" s="34"/>
      <c r="H601" s="34"/>
      <c r="I601" s="34"/>
    </row>
    <row r="602" spans="1:10" s="3" customFormat="1" ht="15">
      <c r="A602" s="144"/>
      <c r="B602" s="3" t="s">
        <v>291</v>
      </c>
      <c r="C602" s="5" t="s">
        <v>323</v>
      </c>
      <c r="D602" s="181" t="s">
        <v>608</v>
      </c>
      <c r="E602" s="182"/>
      <c r="F602" s="182"/>
      <c r="G602" s="182"/>
      <c r="H602" s="182"/>
      <c r="I602" s="182"/>
      <c r="J602" s="65"/>
    </row>
    <row r="603" spans="1:10" s="3" customFormat="1" ht="15">
      <c r="A603" s="144"/>
      <c r="B603" s="3" t="s">
        <v>292</v>
      </c>
      <c r="C603" s="5" t="s">
        <v>323</v>
      </c>
      <c r="D603" s="34"/>
      <c r="E603" s="34"/>
      <c r="F603" s="34"/>
      <c r="G603" s="34"/>
      <c r="H603" s="34"/>
      <c r="I603" s="34"/>
      <c r="J603" s="13"/>
    </row>
    <row r="604" spans="1:9" s="3" customFormat="1" ht="15">
      <c r="A604" s="144"/>
      <c r="C604" s="5"/>
      <c r="D604" s="34"/>
      <c r="E604" s="34"/>
      <c r="F604" s="34"/>
      <c r="G604" s="34"/>
      <c r="H604" s="34"/>
      <c r="I604" s="34"/>
    </row>
    <row r="605" spans="1:9" s="3" customFormat="1" ht="15.75">
      <c r="A605" s="144" t="s">
        <v>293</v>
      </c>
      <c r="B605" s="28" t="s">
        <v>294</v>
      </c>
      <c r="C605" s="5"/>
      <c r="D605" s="34"/>
      <c r="E605" s="34"/>
      <c r="F605" s="34"/>
      <c r="G605" s="34"/>
      <c r="H605" s="34"/>
      <c r="I605" s="34"/>
    </row>
    <row r="606" spans="1:9" s="3" customFormat="1" ht="15.75">
      <c r="A606" s="144"/>
      <c r="B606" s="28"/>
      <c r="C606" s="5"/>
      <c r="D606" s="34"/>
      <c r="E606" s="34"/>
      <c r="F606" s="34"/>
      <c r="G606" s="34"/>
      <c r="H606" s="34"/>
      <c r="I606" s="34"/>
    </row>
    <row r="607" spans="1:9" s="3" customFormat="1" ht="15">
      <c r="A607" s="144"/>
      <c r="B607" s="3" t="s">
        <v>429</v>
      </c>
      <c r="C607" s="5"/>
      <c r="D607" s="34"/>
      <c r="E607" s="34"/>
      <c r="F607" s="34"/>
      <c r="G607" s="34"/>
      <c r="H607" s="34"/>
      <c r="I607" s="34"/>
    </row>
    <row r="608" spans="1:9" s="3" customFormat="1" ht="15">
      <c r="A608" s="144"/>
      <c r="C608" s="5"/>
      <c r="D608" s="34"/>
      <c r="E608" s="34"/>
      <c r="F608" s="34"/>
      <c r="G608" s="34"/>
      <c r="H608" s="34"/>
      <c r="I608" s="34"/>
    </row>
    <row r="609" spans="1:9" s="3" customFormat="1" ht="15">
      <c r="A609" s="144"/>
      <c r="B609" s="3" t="s">
        <v>295</v>
      </c>
      <c r="C609" s="5" t="s">
        <v>331</v>
      </c>
      <c r="D609" s="34">
        <v>19251</v>
      </c>
      <c r="E609" s="34">
        <v>6122</v>
      </c>
      <c r="F609" s="34">
        <v>4000</v>
      </c>
      <c r="G609" s="34">
        <v>10122</v>
      </c>
      <c r="H609" s="34">
        <v>21000</v>
      </c>
      <c r="I609" s="34">
        <v>4200</v>
      </c>
    </row>
    <row r="610" spans="1:9" s="3" customFormat="1" ht="15">
      <c r="A610" s="144"/>
      <c r="B610" s="3" t="s">
        <v>428</v>
      </c>
      <c r="C610" s="5" t="s">
        <v>331</v>
      </c>
      <c r="D610" s="34">
        <v>203068</v>
      </c>
      <c r="E610" s="34">
        <v>13302</v>
      </c>
      <c r="F610" s="34">
        <v>3800</v>
      </c>
      <c r="G610" s="34">
        <v>17102</v>
      </c>
      <c r="H610" s="34">
        <v>20000</v>
      </c>
      <c r="I610" s="34">
        <v>4000</v>
      </c>
    </row>
    <row r="611" spans="1:9" s="3" customFormat="1" ht="15">
      <c r="A611" s="144"/>
      <c r="B611" s="3" t="s">
        <v>296</v>
      </c>
      <c r="C611" s="5" t="s">
        <v>331</v>
      </c>
      <c r="D611" s="64" t="s">
        <v>385</v>
      </c>
      <c r="E611" s="60">
        <v>55</v>
      </c>
      <c r="F611" s="60">
        <v>100</v>
      </c>
      <c r="G611" s="60">
        <v>155</v>
      </c>
      <c r="H611" s="60">
        <v>1000</v>
      </c>
      <c r="I611" s="60">
        <v>200</v>
      </c>
    </row>
    <row r="612" spans="1:9" s="3" customFormat="1" ht="15">
      <c r="A612" s="144"/>
      <c r="B612" s="3" t="s">
        <v>297</v>
      </c>
      <c r="C612" s="5" t="s">
        <v>331</v>
      </c>
      <c r="D612" s="60">
        <v>27500</v>
      </c>
      <c r="E612" s="60">
        <v>29306</v>
      </c>
      <c r="F612" s="60">
        <v>8000</v>
      </c>
      <c r="G612" s="60">
        <v>37306</v>
      </c>
      <c r="H612" s="60">
        <v>40000</v>
      </c>
      <c r="I612" s="60">
        <v>8000</v>
      </c>
    </row>
    <row r="613" spans="1:9" s="3" customFormat="1" ht="9" customHeight="1">
      <c r="A613" s="144"/>
      <c r="C613" s="5"/>
      <c r="D613" s="34"/>
      <c r="E613" s="34"/>
      <c r="F613" s="34"/>
      <c r="G613" s="34"/>
      <c r="H613" s="34"/>
      <c r="I613" s="34"/>
    </row>
    <row r="614" spans="1:9" s="3" customFormat="1" ht="15">
      <c r="A614" s="144"/>
      <c r="B614" s="3" t="s">
        <v>298</v>
      </c>
      <c r="C614" s="5"/>
      <c r="D614" s="34"/>
      <c r="E614" s="34"/>
      <c r="F614" s="34"/>
      <c r="G614" s="34"/>
      <c r="H614" s="34"/>
      <c r="I614" s="34"/>
    </row>
    <row r="615" spans="1:9" s="3" customFormat="1" ht="15">
      <c r="A615" s="144"/>
      <c r="B615" s="3" t="s">
        <v>299</v>
      </c>
      <c r="C615" s="5" t="s">
        <v>331</v>
      </c>
      <c r="D615" s="34">
        <v>500</v>
      </c>
      <c r="E615" s="64">
        <v>500</v>
      </c>
      <c r="F615" s="34">
        <v>150</v>
      </c>
      <c r="G615" s="34">
        <v>650</v>
      </c>
      <c r="H615" s="34">
        <v>700</v>
      </c>
      <c r="I615" s="34">
        <v>100</v>
      </c>
    </row>
    <row r="616" spans="1:9" s="3" customFormat="1" ht="9" customHeight="1">
      <c r="A616" s="144"/>
      <c r="C616" s="5"/>
      <c r="D616" s="34"/>
      <c r="E616" s="34"/>
      <c r="F616" s="34"/>
      <c r="G616" s="34"/>
      <c r="H616" s="34"/>
      <c r="I616" s="34"/>
    </row>
    <row r="617" spans="1:9" s="3" customFormat="1" ht="15">
      <c r="A617" s="144"/>
      <c r="B617" s="3" t="s">
        <v>300</v>
      </c>
      <c r="C617" s="5"/>
      <c r="D617" s="34"/>
      <c r="E617" s="34"/>
      <c r="F617" s="34"/>
      <c r="G617" s="34"/>
      <c r="H617" s="34"/>
      <c r="I617" s="34"/>
    </row>
    <row r="618" spans="1:9" s="3" customFormat="1" ht="15">
      <c r="A618" s="144"/>
      <c r="B618" s="3" t="s">
        <v>301</v>
      </c>
      <c r="C618" s="5" t="s">
        <v>331</v>
      </c>
      <c r="D618" s="34">
        <v>26</v>
      </c>
      <c r="E618" s="98">
        <v>4</v>
      </c>
      <c r="F618" s="99">
        <v>3</v>
      </c>
      <c r="G618" s="99">
        <v>7</v>
      </c>
      <c r="H618" s="99">
        <v>2</v>
      </c>
      <c r="I618" s="99">
        <v>1</v>
      </c>
    </row>
    <row r="619" spans="1:9" s="3" customFormat="1" ht="15">
      <c r="A619" s="144"/>
      <c r="B619" s="3" t="s">
        <v>302</v>
      </c>
      <c r="C619" s="5" t="s">
        <v>331</v>
      </c>
      <c r="D619" s="34">
        <v>15</v>
      </c>
      <c r="E619" s="98">
        <v>2</v>
      </c>
      <c r="F619" s="99">
        <v>2</v>
      </c>
      <c r="G619" s="98">
        <v>4</v>
      </c>
      <c r="H619" s="98">
        <v>4</v>
      </c>
      <c r="I619" s="98">
        <v>2</v>
      </c>
    </row>
    <row r="620" spans="1:9" s="3" customFormat="1" ht="15">
      <c r="A620" s="144"/>
      <c r="B620" s="46" t="s">
        <v>367</v>
      </c>
      <c r="C620" s="5" t="s">
        <v>331</v>
      </c>
      <c r="D620" s="34">
        <v>16100</v>
      </c>
      <c r="E620" s="98">
        <v>500</v>
      </c>
      <c r="F620" s="99">
        <v>500</v>
      </c>
      <c r="G620" s="99">
        <v>500</v>
      </c>
      <c r="H620" s="99">
        <v>1000</v>
      </c>
      <c r="I620" s="99">
        <v>100</v>
      </c>
    </row>
    <row r="621" spans="1:9" s="3" customFormat="1" ht="15">
      <c r="A621" s="144"/>
      <c r="B621" s="46"/>
      <c r="C621" s="5"/>
      <c r="D621" s="34"/>
      <c r="E621" s="60"/>
      <c r="F621" s="34"/>
      <c r="G621" s="34"/>
      <c r="H621" s="34"/>
      <c r="I621" s="34"/>
    </row>
    <row r="622" spans="1:9" s="3" customFormat="1" ht="15.75">
      <c r="A622" s="144" t="s">
        <v>303</v>
      </c>
      <c r="B622" s="28" t="s">
        <v>304</v>
      </c>
      <c r="C622" s="5"/>
      <c r="D622" s="34"/>
      <c r="E622" s="34"/>
      <c r="F622" s="34"/>
      <c r="G622" s="34"/>
      <c r="H622" s="34"/>
      <c r="I622" s="34"/>
    </row>
    <row r="623" spans="1:9" s="3" customFormat="1" ht="9.75" customHeight="1">
      <c r="A623" s="144"/>
      <c r="B623" s="28"/>
      <c r="C623" s="5"/>
      <c r="D623" s="34"/>
      <c r="E623" s="34"/>
      <c r="F623" s="34"/>
      <c r="G623" s="34"/>
      <c r="H623" s="34"/>
      <c r="I623" s="34"/>
    </row>
    <row r="624" spans="1:9" s="3" customFormat="1" ht="15">
      <c r="A624" s="144"/>
      <c r="B624" s="3" t="s">
        <v>305</v>
      </c>
      <c r="C624" s="5"/>
      <c r="D624" s="34"/>
      <c r="E624" s="34"/>
      <c r="F624" s="34"/>
      <c r="G624" s="34"/>
      <c r="H624" s="34"/>
      <c r="I624" s="34"/>
    </row>
    <row r="625" spans="1:9" s="3" customFormat="1" ht="15">
      <c r="A625" s="144"/>
      <c r="B625" s="3" t="s">
        <v>306</v>
      </c>
      <c r="C625" s="5"/>
      <c r="D625" s="34"/>
      <c r="E625" s="34"/>
      <c r="F625" s="34"/>
      <c r="G625" s="34"/>
      <c r="H625" s="34"/>
      <c r="I625" s="34"/>
    </row>
    <row r="626" spans="1:9" s="3" customFormat="1" ht="15">
      <c r="A626" s="144"/>
      <c r="B626" s="3" t="s">
        <v>307</v>
      </c>
      <c r="C626" s="5" t="s">
        <v>331</v>
      </c>
      <c r="D626" s="34">
        <v>12000</v>
      </c>
      <c r="E626" s="34">
        <v>38801</v>
      </c>
      <c r="F626" s="34">
        <v>9210</v>
      </c>
      <c r="G626" s="34">
        <f>(F626+E626)</f>
        <v>48011</v>
      </c>
      <c r="H626" s="34">
        <v>50000</v>
      </c>
      <c r="I626" s="34">
        <v>9300</v>
      </c>
    </row>
    <row r="627" spans="1:9" s="3" customFormat="1" ht="15">
      <c r="A627" s="144"/>
      <c r="B627" s="3" t="s">
        <v>308</v>
      </c>
      <c r="C627" s="5" t="s">
        <v>331</v>
      </c>
      <c r="D627" s="34">
        <v>38000</v>
      </c>
      <c r="E627" s="34">
        <v>125008</v>
      </c>
      <c r="F627" s="34">
        <v>28519</v>
      </c>
      <c r="G627" s="34">
        <f>(F627+E627)</f>
        <v>153527</v>
      </c>
      <c r="H627" s="34">
        <v>155000</v>
      </c>
      <c r="I627" s="34">
        <v>29000</v>
      </c>
    </row>
    <row r="628" spans="1:9" s="3" customFormat="1" ht="15">
      <c r="A628" s="144"/>
      <c r="C628" s="5"/>
      <c r="D628" s="34"/>
      <c r="E628" s="34"/>
      <c r="F628" s="34"/>
      <c r="G628" s="34"/>
      <c r="H628" s="34"/>
      <c r="I628" s="34"/>
    </row>
    <row r="629" spans="1:9" s="3" customFormat="1" ht="15">
      <c r="A629" s="144"/>
      <c r="C629" s="5"/>
      <c r="D629" s="34"/>
      <c r="E629" s="34"/>
      <c r="F629" s="34"/>
      <c r="G629" s="34"/>
      <c r="H629" s="34"/>
      <c r="I629" s="34"/>
    </row>
    <row r="630" spans="1:9" s="3" customFormat="1" ht="15">
      <c r="A630" s="144"/>
      <c r="B630" s="3" t="s">
        <v>309</v>
      </c>
      <c r="C630" s="5"/>
      <c r="D630" s="34"/>
      <c r="E630" s="34"/>
      <c r="F630" s="34"/>
      <c r="G630" s="34"/>
      <c r="H630" s="34"/>
      <c r="I630" s="34"/>
    </row>
    <row r="631" spans="1:9" s="3" customFormat="1" ht="15">
      <c r="A631" s="144"/>
      <c r="B631" s="3" t="s">
        <v>310</v>
      </c>
      <c r="C631" s="5" t="s">
        <v>331</v>
      </c>
      <c r="D631" s="34">
        <v>2</v>
      </c>
      <c r="E631" s="34">
        <v>2</v>
      </c>
      <c r="F631" s="34">
        <v>2</v>
      </c>
      <c r="G631" s="34">
        <f>F631+E631</f>
        <v>4</v>
      </c>
      <c r="H631" s="34">
        <v>4</v>
      </c>
      <c r="I631" s="34">
        <v>2</v>
      </c>
    </row>
    <row r="632" spans="1:9" s="3" customFormat="1" ht="15">
      <c r="A632" s="144"/>
      <c r="B632" s="3" t="s">
        <v>311</v>
      </c>
      <c r="C632" s="5" t="s">
        <v>331</v>
      </c>
      <c r="D632" s="34">
        <v>60</v>
      </c>
      <c r="E632" s="34">
        <v>260</v>
      </c>
      <c r="F632" s="34">
        <v>65</v>
      </c>
      <c r="G632" s="34">
        <v>325</v>
      </c>
      <c r="H632" s="34">
        <v>650</v>
      </c>
      <c r="I632" s="34">
        <v>65</v>
      </c>
    </row>
    <row r="633" spans="1:9" s="3" customFormat="1" ht="15">
      <c r="A633" s="144"/>
      <c r="C633" s="5"/>
      <c r="D633" s="34"/>
      <c r="E633" s="34"/>
      <c r="F633" s="34"/>
      <c r="G633" s="34"/>
      <c r="H633" s="34"/>
      <c r="I633" s="34"/>
    </row>
    <row r="634" spans="1:9" s="3" customFormat="1" ht="15">
      <c r="A634" s="144"/>
      <c r="B634" s="3" t="s">
        <v>312</v>
      </c>
      <c r="C634" s="5"/>
      <c r="D634" s="34"/>
      <c r="E634" s="34"/>
      <c r="F634" s="34"/>
      <c r="G634" s="34"/>
      <c r="H634" s="34"/>
      <c r="I634" s="34"/>
    </row>
    <row r="635" spans="1:10" s="3" customFormat="1" ht="15">
      <c r="A635" s="144"/>
      <c r="B635" s="3" t="s">
        <v>313</v>
      </c>
      <c r="C635" s="5" t="s">
        <v>331</v>
      </c>
      <c r="D635" s="64" t="s">
        <v>385</v>
      </c>
      <c r="E635" s="195" t="s">
        <v>664</v>
      </c>
      <c r="F635" s="194"/>
      <c r="G635" s="194"/>
      <c r="H635" s="194"/>
      <c r="I635" s="194"/>
      <c r="J635" s="66"/>
    </row>
    <row r="636" spans="1:10" s="3" customFormat="1" ht="15">
      <c r="A636" s="144"/>
      <c r="B636" s="3" t="s">
        <v>314</v>
      </c>
      <c r="C636" s="5" t="s">
        <v>331</v>
      </c>
      <c r="D636" s="64" t="s">
        <v>385</v>
      </c>
      <c r="E636" s="194"/>
      <c r="F636" s="194"/>
      <c r="G636" s="194"/>
      <c r="H636" s="194"/>
      <c r="I636" s="194"/>
      <c r="J636" s="66"/>
    </row>
    <row r="637" spans="1:10" s="3" customFormat="1" ht="15">
      <c r="A637" s="144"/>
      <c r="B637" s="3" t="s">
        <v>315</v>
      </c>
      <c r="C637" s="5"/>
      <c r="D637" s="34"/>
      <c r="E637" s="34"/>
      <c r="F637" s="34"/>
      <c r="G637" s="34"/>
      <c r="H637" s="34"/>
      <c r="I637" s="34"/>
      <c r="J637" s="66"/>
    </row>
    <row r="638" spans="1:9" s="3" customFormat="1" ht="15">
      <c r="A638" s="144"/>
      <c r="B638" s="3" t="s">
        <v>316</v>
      </c>
      <c r="C638" s="5" t="s">
        <v>331</v>
      </c>
      <c r="D638" s="34">
        <v>2</v>
      </c>
      <c r="E638" s="34">
        <v>2</v>
      </c>
      <c r="F638" s="34">
        <v>2</v>
      </c>
      <c r="G638" s="34">
        <v>2</v>
      </c>
      <c r="H638" s="34">
        <v>4</v>
      </c>
      <c r="I638" s="34">
        <v>3</v>
      </c>
    </row>
    <row r="639" spans="1:9" s="3" customFormat="1" ht="15">
      <c r="A639" s="144"/>
      <c r="B639" s="3" t="s">
        <v>317</v>
      </c>
      <c r="C639" s="5" t="s">
        <v>331</v>
      </c>
      <c r="D639" s="34">
        <v>150</v>
      </c>
      <c r="E639" s="34">
        <v>600</v>
      </c>
      <c r="F639" s="34">
        <v>150</v>
      </c>
      <c r="G639" s="34">
        <f>(F639+E639)</f>
        <v>750</v>
      </c>
      <c r="H639" s="34">
        <v>3750</v>
      </c>
      <c r="I639" s="34">
        <v>150</v>
      </c>
    </row>
    <row r="640" spans="1:9" s="3" customFormat="1" ht="15">
      <c r="A640" s="144"/>
      <c r="B640" s="3" t="s">
        <v>597</v>
      </c>
      <c r="C640" s="5"/>
      <c r="D640" s="34"/>
      <c r="E640" s="34"/>
      <c r="F640" s="34"/>
      <c r="G640" s="34"/>
      <c r="H640" s="34"/>
      <c r="I640" s="34"/>
    </row>
    <row r="641" spans="1:9" s="3" customFormat="1" ht="15">
      <c r="A641" s="144"/>
      <c r="B641" s="3" t="s">
        <v>598</v>
      </c>
      <c r="C641" s="5" t="s">
        <v>331</v>
      </c>
      <c r="D641" s="34">
        <v>3</v>
      </c>
      <c r="E641" s="34">
        <v>3</v>
      </c>
      <c r="F641" s="34">
        <v>3</v>
      </c>
      <c r="G641" s="34">
        <v>3</v>
      </c>
      <c r="H641" s="34">
        <v>4</v>
      </c>
      <c r="I641" s="34">
        <v>4</v>
      </c>
    </row>
    <row r="642" spans="1:9" s="3" customFormat="1" ht="15">
      <c r="A642" s="144"/>
      <c r="B642" s="3" t="s">
        <v>317</v>
      </c>
      <c r="C642" s="5" t="s">
        <v>331</v>
      </c>
      <c r="D642" s="16">
        <v>150</v>
      </c>
      <c r="E642" s="16">
        <f>SUM(150*4)</f>
        <v>600</v>
      </c>
      <c r="F642" s="16">
        <v>150</v>
      </c>
      <c r="G642" s="16">
        <v>750</v>
      </c>
      <c r="H642" s="16">
        <v>150</v>
      </c>
      <c r="I642" s="16"/>
    </row>
    <row r="643" spans="1:9" s="3" customFormat="1" ht="15">
      <c r="A643" s="144"/>
      <c r="B643" s="3" t="s">
        <v>318</v>
      </c>
      <c r="C643" s="5"/>
      <c r="D643" s="34"/>
      <c r="E643" s="34"/>
      <c r="F643" s="34"/>
      <c r="G643" s="34"/>
      <c r="H643" s="34"/>
      <c r="I643" s="34"/>
    </row>
    <row r="644" spans="1:9" s="3" customFormat="1" ht="15">
      <c r="A644" s="144"/>
      <c r="B644" s="3" t="s">
        <v>319</v>
      </c>
      <c r="C644" s="5" t="s">
        <v>331</v>
      </c>
      <c r="D644" s="34">
        <v>1</v>
      </c>
      <c r="E644" s="34">
        <v>1</v>
      </c>
      <c r="F644" s="34">
        <v>1</v>
      </c>
      <c r="G644" s="34">
        <v>1</v>
      </c>
      <c r="H644" s="34">
        <v>3</v>
      </c>
      <c r="I644" s="34">
        <v>2</v>
      </c>
    </row>
    <row r="645" spans="1:9" s="3" customFormat="1" ht="15">
      <c r="A645" s="144"/>
      <c r="B645" s="3" t="s">
        <v>320</v>
      </c>
      <c r="C645" s="5" t="s">
        <v>331</v>
      </c>
      <c r="D645" s="34">
        <v>25</v>
      </c>
      <c r="E645" s="16">
        <f>SUM(25*4)</f>
        <v>100</v>
      </c>
      <c r="F645" s="34">
        <v>25</v>
      </c>
      <c r="G645" s="16">
        <v>125</v>
      </c>
      <c r="H645" s="34">
        <v>25</v>
      </c>
      <c r="I645" s="34"/>
    </row>
    <row r="646" spans="1:9" s="3" customFormat="1" ht="15">
      <c r="A646" s="144"/>
      <c r="B646" s="3" t="s">
        <v>321</v>
      </c>
      <c r="C646" s="5" t="s">
        <v>331</v>
      </c>
      <c r="D646" s="34">
        <v>1500</v>
      </c>
      <c r="E646" s="34">
        <f>SUM(310*4)</f>
        <v>1240</v>
      </c>
      <c r="F646" s="34">
        <v>350</v>
      </c>
      <c r="G646" s="34">
        <f>SUM(F646+E646)</f>
        <v>1590</v>
      </c>
      <c r="H646" s="34">
        <f>SUM(350*5)</f>
        <v>1750</v>
      </c>
      <c r="I646" s="34">
        <v>350</v>
      </c>
    </row>
    <row r="647" spans="1:9" s="3" customFormat="1" ht="15">
      <c r="A647" s="144"/>
      <c r="C647" s="5"/>
      <c r="D647" s="34"/>
      <c r="E647" s="34"/>
      <c r="F647" s="34"/>
      <c r="G647" s="34"/>
      <c r="H647" s="34"/>
      <c r="I647" s="34"/>
    </row>
    <row r="648" spans="1:9" s="3" customFormat="1" ht="15">
      <c r="A648" s="144"/>
      <c r="B648" s="3" t="s">
        <v>599</v>
      </c>
      <c r="C648" s="5" t="s">
        <v>331</v>
      </c>
      <c r="D648" s="16">
        <v>3000</v>
      </c>
      <c r="E648" s="34">
        <f>SUM(111*4)</f>
        <v>444</v>
      </c>
      <c r="F648" s="34">
        <v>110</v>
      </c>
      <c r="G648" s="34">
        <f>SUM(F648+E648)</f>
        <v>554</v>
      </c>
      <c r="H648" s="34">
        <f>SUM(350*5)</f>
        <v>1750</v>
      </c>
      <c r="I648" s="34">
        <v>190</v>
      </c>
    </row>
    <row r="649" spans="1:9" s="3" customFormat="1" ht="15">
      <c r="A649" s="144"/>
      <c r="C649" s="5"/>
      <c r="D649" s="34"/>
      <c r="E649" s="34"/>
      <c r="F649" s="34"/>
      <c r="G649" s="34"/>
      <c r="H649" s="34"/>
      <c r="I649" s="34"/>
    </row>
    <row r="650" spans="1:9" s="3" customFormat="1" ht="15">
      <c r="A650" s="144"/>
      <c r="B650" s="3" t="s">
        <v>398</v>
      </c>
      <c r="C650" s="5"/>
      <c r="D650" s="34"/>
      <c r="E650" s="34"/>
      <c r="F650" s="34"/>
      <c r="G650" s="34"/>
      <c r="H650" s="34"/>
      <c r="I650" s="34"/>
    </row>
    <row r="651" spans="1:9" s="3" customFormat="1" ht="15">
      <c r="A651" s="144"/>
      <c r="B651" s="3" t="s">
        <v>547</v>
      </c>
      <c r="C651" s="5"/>
      <c r="D651" s="34"/>
      <c r="E651" s="34"/>
      <c r="F651" s="34"/>
      <c r="G651" s="34"/>
      <c r="H651" s="34"/>
      <c r="I651" s="34"/>
    </row>
    <row r="652" spans="1:9" s="3" customFormat="1" ht="15">
      <c r="A652" s="144"/>
      <c r="B652" s="3" t="s">
        <v>548</v>
      </c>
      <c r="C652" s="5" t="s">
        <v>331</v>
      </c>
      <c r="D652" s="34">
        <v>81950</v>
      </c>
      <c r="E652" s="34">
        <f>SUM(9550*4)</f>
        <v>38200</v>
      </c>
      <c r="F652" s="34">
        <v>12277</v>
      </c>
      <c r="G652" s="34">
        <f>SUM(F652+E652)</f>
        <v>50477</v>
      </c>
      <c r="H652" s="34">
        <v>91950</v>
      </c>
      <c r="I652" s="34">
        <v>30000</v>
      </c>
    </row>
    <row r="653" spans="1:9" s="3" customFormat="1" ht="15">
      <c r="A653" s="144"/>
      <c r="B653" s="3" t="s">
        <v>549</v>
      </c>
      <c r="C653" s="5" t="s">
        <v>323</v>
      </c>
      <c r="D653" s="16" t="s">
        <v>466</v>
      </c>
      <c r="E653" s="16">
        <v>900</v>
      </c>
      <c r="F653" s="16">
        <v>300</v>
      </c>
      <c r="G653" s="16">
        <v>1200</v>
      </c>
      <c r="H653" s="16">
        <v>1500</v>
      </c>
      <c r="I653" s="16">
        <v>300</v>
      </c>
    </row>
    <row r="654" spans="1:9" s="3" customFormat="1" ht="15">
      <c r="A654" s="144"/>
      <c r="C654" s="5"/>
      <c r="D654" s="34"/>
      <c r="E654" s="34"/>
      <c r="F654" s="34"/>
      <c r="G654" s="34"/>
      <c r="H654" s="34"/>
      <c r="I654" s="34"/>
    </row>
    <row r="655" spans="1:9" s="3" customFormat="1" ht="15">
      <c r="A655" s="144"/>
      <c r="B655" s="3" t="s">
        <v>550</v>
      </c>
      <c r="C655" s="5" t="s">
        <v>323</v>
      </c>
      <c r="D655" s="34">
        <v>61000</v>
      </c>
      <c r="E655" s="34">
        <f>SUM(72930*4)</f>
        <v>291720</v>
      </c>
      <c r="F655" s="34">
        <v>73039</v>
      </c>
      <c r="G655" s="34">
        <f>SUM(F655+E655)</f>
        <v>364759</v>
      </c>
      <c r="H655" s="34">
        <v>380000</v>
      </c>
      <c r="I655" s="34">
        <v>84939</v>
      </c>
    </row>
    <row r="656" spans="1:9" s="3" customFormat="1" ht="15">
      <c r="A656" s="144"/>
      <c r="C656" s="5"/>
      <c r="D656" s="34"/>
      <c r="E656" s="34"/>
      <c r="F656" s="34"/>
      <c r="G656" s="34"/>
      <c r="H656" s="34"/>
      <c r="I656" s="34"/>
    </row>
    <row r="657" spans="1:2" ht="15.75">
      <c r="A657" s="143"/>
      <c r="B657" s="28" t="s">
        <v>430</v>
      </c>
    </row>
    <row r="658" spans="1:2" ht="12" customHeight="1">
      <c r="A658" s="143"/>
      <c r="B658" s="28"/>
    </row>
    <row r="659" spans="1:10" ht="30" customHeight="1">
      <c r="A659" s="143"/>
      <c r="B659" s="31" t="s">
        <v>646</v>
      </c>
      <c r="C659" s="4" t="s">
        <v>331</v>
      </c>
      <c r="D659" s="100">
        <v>75</v>
      </c>
      <c r="E659" s="100">
        <v>160</v>
      </c>
      <c r="F659" s="100">
        <v>20</v>
      </c>
      <c r="G659" s="100">
        <v>180</v>
      </c>
      <c r="H659" s="100">
        <v>100</v>
      </c>
      <c r="I659" s="100">
        <v>20</v>
      </c>
      <c r="J659" s="100"/>
    </row>
    <row r="660" spans="1:10" ht="15">
      <c r="A660" s="143"/>
      <c r="B660" s="31" t="s">
        <v>431</v>
      </c>
      <c r="C660" s="4" t="s">
        <v>331</v>
      </c>
      <c r="D660" s="128" t="s">
        <v>372</v>
      </c>
      <c r="E660" s="100">
        <v>590</v>
      </c>
      <c r="F660" s="100">
        <v>90</v>
      </c>
      <c r="G660" s="100">
        <v>630</v>
      </c>
      <c r="H660" s="100">
        <v>300</v>
      </c>
      <c r="I660" s="100">
        <v>60</v>
      </c>
      <c r="J660" s="100"/>
    </row>
    <row r="661" spans="1:10" ht="15">
      <c r="A661" s="143"/>
      <c r="B661" s="31" t="s">
        <v>432</v>
      </c>
      <c r="C661" s="4" t="s">
        <v>331</v>
      </c>
      <c r="D661" s="128" t="s">
        <v>372</v>
      </c>
      <c r="E661" s="128" t="s">
        <v>372</v>
      </c>
      <c r="F661" s="128" t="s">
        <v>372</v>
      </c>
      <c r="G661" s="128" t="s">
        <v>372</v>
      </c>
      <c r="H661" s="100">
        <v>150</v>
      </c>
      <c r="I661" s="100">
        <v>50</v>
      </c>
      <c r="J661" s="100"/>
    </row>
    <row r="662" ht="15">
      <c r="A662" s="143"/>
    </row>
    <row r="663" spans="1:2" ht="15.75">
      <c r="A663" s="143"/>
      <c r="B663" s="28" t="s">
        <v>433</v>
      </c>
    </row>
    <row r="664" spans="1:2" ht="15.75">
      <c r="A664" s="143"/>
      <c r="B664" s="28"/>
    </row>
    <row r="665" spans="1:9" ht="19.5" customHeight="1">
      <c r="A665" s="143"/>
      <c r="B665" s="101" t="s">
        <v>441</v>
      </c>
      <c r="C665" s="7" t="s">
        <v>434</v>
      </c>
      <c r="D665" s="180" t="s">
        <v>435</v>
      </c>
      <c r="E665" s="180"/>
      <c r="F665" s="180"/>
      <c r="G665" s="180"/>
      <c r="H665" s="180"/>
      <c r="I665" s="180"/>
    </row>
    <row r="666" spans="1:9" ht="19.5" customHeight="1">
      <c r="A666" s="143"/>
      <c r="B666" s="101"/>
      <c r="C666" s="7"/>
      <c r="D666" s="155"/>
      <c r="E666" s="155"/>
      <c r="F666" s="155"/>
      <c r="G666" s="155"/>
      <c r="H666" s="155"/>
      <c r="I666" s="155"/>
    </row>
    <row r="667" spans="1:9" ht="19.5" customHeight="1">
      <c r="A667" s="143"/>
      <c r="B667" s="101"/>
      <c r="C667" s="7"/>
      <c r="D667" s="155"/>
      <c r="E667" s="155"/>
      <c r="F667" s="155"/>
      <c r="G667" s="155"/>
      <c r="H667" s="155"/>
      <c r="I667" s="155"/>
    </row>
    <row r="668" spans="1:9" ht="19.5" customHeight="1">
      <c r="A668" s="143"/>
      <c r="B668" s="101"/>
      <c r="C668" s="7"/>
      <c r="D668" s="155"/>
      <c r="E668" s="155"/>
      <c r="F668" s="155"/>
      <c r="G668" s="155"/>
      <c r="H668" s="155"/>
      <c r="I668" s="155"/>
    </row>
    <row r="669" ht="15">
      <c r="A669" s="143"/>
    </row>
    <row r="670" spans="1:2" ht="15.75">
      <c r="A670" s="143"/>
      <c r="B670" s="28" t="s">
        <v>442</v>
      </c>
    </row>
    <row r="671" spans="1:2" ht="15.75">
      <c r="A671" s="143"/>
      <c r="B671" s="28"/>
    </row>
    <row r="672" spans="1:9" ht="180" customHeight="1">
      <c r="A672" s="143"/>
      <c r="B672" s="101" t="s">
        <v>443</v>
      </c>
      <c r="D672" s="53" t="s">
        <v>445</v>
      </c>
      <c r="E672" s="53" t="s">
        <v>445</v>
      </c>
      <c r="F672" s="53" t="s">
        <v>444</v>
      </c>
      <c r="G672" s="53" t="s">
        <v>444</v>
      </c>
      <c r="H672" s="53" t="s">
        <v>447</v>
      </c>
      <c r="I672" s="53" t="s">
        <v>446</v>
      </c>
    </row>
    <row r="673" ht="15">
      <c r="A673" s="143"/>
    </row>
    <row r="674" spans="1:2" ht="18" customHeight="1">
      <c r="A674" s="143"/>
      <c r="B674" s="28" t="s">
        <v>609</v>
      </c>
    </row>
    <row r="675" spans="1:10" ht="120" customHeight="1">
      <c r="A675" s="147"/>
      <c r="B675" s="134" t="s">
        <v>618</v>
      </c>
      <c r="C675" s="7" t="s">
        <v>331</v>
      </c>
      <c r="D675" s="132" t="s">
        <v>610</v>
      </c>
      <c r="E675" s="85" t="s">
        <v>372</v>
      </c>
      <c r="F675" s="132" t="s">
        <v>611</v>
      </c>
      <c r="G675" s="132" t="s">
        <v>611</v>
      </c>
      <c r="H675" s="132" t="s">
        <v>612</v>
      </c>
      <c r="I675" s="132" t="s">
        <v>613</v>
      </c>
      <c r="J675" s="41"/>
    </row>
    <row r="676" spans="1:10" ht="90">
      <c r="A676" s="151"/>
      <c r="B676" s="49" t="s">
        <v>619</v>
      </c>
      <c r="C676" s="83" t="s">
        <v>331</v>
      </c>
      <c r="D676" s="132" t="s">
        <v>614</v>
      </c>
      <c r="E676" s="136" t="s">
        <v>372</v>
      </c>
      <c r="F676" s="132" t="s">
        <v>615</v>
      </c>
      <c r="G676" s="132" t="s">
        <v>615</v>
      </c>
      <c r="H676" s="132" t="s">
        <v>616</v>
      </c>
      <c r="I676" s="132" t="s">
        <v>617</v>
      </c>
      <c r="J676" s="49"/>
    </row>
    <row r="677" spans="1:10" ht="30">
      <c r="A677" s="151"/>
      <c r="B677" s="49" t="s">
        <v>620</v>
      </c>
      <c r="C677" s="83"/>
      <c r="D677" s="135" t="s">
        <v>621</v>
      </c>
      <c r="E677" s="136" t="s">
        <v>372</v>
      </c>
      <c r="F677" s="135" t="s">
        <v>621</v>
      </c>
      <c r="G677" s="135" t="s">
        <v>621</v>
      </c>
      <c r="H677" s="135" t="s">
        <v>621</v>
      </c>
      <c r="I677" s="135" t="s">
        <v>621</v>
      </c>
      <c r="J677" s="49"/>
    </row>
    <row r="678" spans="1:10" ht="15">
      <c r="A678" s="151"/>
      <c r="B678" s="49"/>
      <c r="C678" s="83"/>
      <c r="D678" s="132"/>
      <c r="E678" s="132"/>
      <c r="F678" s="132"/>
      <c r="G678" s="132"/>
      <c r="H678" s="132"/>
      <c r="I678" s="132"/>
      <c r="J678" s="49"/>
    </row>
    <row r="679" spans="1:10" ht="15">
      <c r="A679" s="162"/>
      <c r="B679" s="163"/>
      <c r="C679" s="164"/>
      <c r="D679" s="165"/>
      <c r="E679" s="165"/>
      <c r="F679" s="165"/>
      <c r="G679" s="165"/>
      <c r="H679" s="165"/>
      <c r="I679" s="165"/>
      <c r="J679" s="163"/>
    </row>
    <row r="680" spans="1:10" ht="15">
      <c r="A680" s="40"/>
      <c r="B680" s="41"/>
      <c r="C680" s="7"/>
      <c r="D680" s="43"/>
      <c r="E680" s="43"/>
      <c r="F680" s="43"/>
      <c r="G680" s="43"/>
      <c r="H680" s="43"/>
      <c r="I680" s="43"/>
      <c r="J680" s="41"/>
    </row>
    <row r="681" spans="1:10" ht="15">
      <c r="A681" s="40"/>
      <c r="B681" s="41"/>
      <c r="C681" s="7"/>
      <c r="D681" s="43"/>
      <c r="E681" s="43"/>
      <c r="F681" s="43"/>
      <c r="G681" s="43"/>
      <c r="H681" s="43"/>
      <c r="I681" s="43"/>
      <c r="J681" s="41"/>
    </row>
    <row r="682" spans="1:10" ht="15">
      <c r="A682" s="40"/>
      <c r="B682" s="41"/>
      <c r="C682" s="7"/>
      <c r="D682" s="43"/>
      <c r="E682" s="43"/>
      <c r="F682" s="43"/>
      <c r="G682" s="43"/>
      <c r="H682" s="43"/>
      <c r="I682" s="43"/>
      <c r="J682" s="41"/>
    </row>
    <row r="683" spans="1:10" ht="15">
      <c r="A683" s="40"/>
      <c r="B683" s="41"/>
      <c r="C683" s="7"/>
      <c r="D683" s="43"/>
      <c r="E683" s="43"/>
      <c r="F683" s="43"/>
      <c r="G683" s="43"/>
      <c r="H683" s="43"/>
      <c r="I683" s="43"/>
      <c r="J683" s="41"/>
    </row>
    <row r="684" spans="1:10" ht="15">
      <c r="A684" s="40"/>
      <c r="B684" s="41"/>
      <c r="C684" s="7"/>
      <c r="D684" s="43"/>
      <c r="E684" s="43"/>
      <c r="F684" s="43"/>
      <c r="G684" s="43"/>
      <c r="H684" s="43"/>
      <c r="I684" s="43"/>
      <c r="J684" s="41"/>
    </row>
    <row r="685" spans="1:10" ht="15">
      <c r="A685" s="40"/>
      <c r="B685" s="41"/>
      <c r="C685" s="7"/>
      <c r="D685" s="43"/>
      <c r="E685" s="43"/>
      <c r="F685" s="43"/>
      <c r="G685" s="43"/>
      <c r="H685" s="43"/>
      <c r="I685" s="43"/>
      <c r="J685" s="41"/>
    </row>
    <row r="686" spans="1:10" ht="15">
      <c r="A686" s="40"/>
      <c r="B686" s="41"/>
      <c r="C686" s="7"/>
      <c r="D686" s="43"/>
      <c r="E686" s="43"/>
      <c r="F686" s="43"/>
      <c r="G686" s="43"/>
      <c r="H686" s="43"/>
      <c r="I686" s="43"/>
      <c r="J686" s="41"/>
    </row>
    <row r="687" spans="1:10" ht="15">
      <c r="A687" s="40"/>
      <c r="B687" s="41"/>
      <c r="C687" s="7"/>
      <c r="D687" s="43"/>
      <c r="E687" s="43"/>
      <c r="F687" s="43"/>
      <c r="G687" s="43"/>
      <c r="H687" s="43"/>
      <c r="I687" s="43"/>
      <c r="J687" s="41"/>
    </row>
    <row r="688" spans="1:10" ht="15">
      <c r="A688" s="40"/>
      <c r="B688" s="41"/>
      <c r="C688" s="7"/>
      <c r="D688" s="43"/>
      <c r="E688" s="43"/>
      <c r="F688" s="43"/>
      <c r="G688" s="43"/>
      <c r="H688" s="43"/>
      <c r="I688" s="43"/>
      <c r="J688" s="41"/>
    </row>
    <row r="689" spans="1:10" ht="15">
      <c r="A689" s="40"/>
      <c r="B689" s="41"/>
      <c r="C689" s="7"/>
      <c r="D689" s="43"/>
      <c r="E689" s="43"/>
      <c r="F689" s="43"/>
      <c r="G689" s="43"/>
      <c r="H689" s="43"/>
      <c r="I689" s="43"/>
      <c r="J689" s="41"/>
    </row>
    <row r="690" spans="1:10" ht="15">
      <c r="A690" s="40"/>
      <c r="B690" s="41"/>
      <c r="C690" s="7"/>
      <c r="D690" s="43"/>
      <c r="E690" s="43"/>
      <c r="F690" s="43"/>
      <c r="G690" s="43"/>
      <c r="H690" s="43"/>
      <c r="I690" s="43"/>
      <c r="J690" s="41"/>
    </row>
    <row r="691" spans="1:10" ht="15">
      <c r="A691" s="40"/>
      <c r="B691" s="41"/>
      <c r="C691" s="7"/>
      <c r="D691" s="43"/>
      <c r="E691" s="43"/>
      <c r="F691" s="43"/>
      <c r="G691" s="43"/>
      <c r="H691" s="43"/>
      <c r="I691" s="43"/>
      <c r="J691" s="41"/>
    </row>
    <row r="692" spans="1:10" ht="15">
      <c r="A692" s="40"/>
      <c r="B692" s="41"/>
      <c r="C692" s="7"/>
      <c r="D692" s="43"/>
      <c r="E692" s="43"/>
      <c r="F692" s="43"/>
      <c r="G692" s="43"/>
      <c r="H692" s="43"/>
      <c r="I692" s="43"/>
      <c r="J692" s="41"/>
    </row>
    <row r="693" spans="1:10" ht="15">
      <c r="A693" s="40"/>
      <c r="B693" s="41"/>
      <c r="C693" s="7"/>
      <c r="D693" s="43"/>
      <c r="E693" s="43"/>
      <c r="F693" s="43"/>
      <c r="G693" s="43"/>
      <c r="H693" s="43"/>
      <c r="I693" s="43"/>
      <c r="J693" s="41"/>
    </row>
    <row r="694" spans="1:10" ht="15">
      <c r="A694" s="40"/>
      <c r="B694" s="41"/>
      <c r="C694" s="7"/>
      <c r="D694" s="43"/>
      <c r="E694" s="43"/>
      <c r="F694" s="43"/>
      <c r="G694" s="43"/>
      <c r="H694" s="43"/>
      <c r="I694" s="43"/>
      <c r="J694" s="41"/>
    </row>
    <row r="695" spans="1:10" ht="15">
      <c r="A695" s="40"/>
      <c r="B695" s="41"/>
      <c r="C695" s="7"/>
      <c r="D695" s="43"/>
      <c r="E695" s="43"/>
      <c r="F695" s="43"/>
      <c r="G695" s="43"/>
      <c r="H695" s="43"/>
      <c r="I695" s="43"/>
      <c r="J695" s="41"/>
    </row>
    <row r="696" spans="1:10" ht="15">
      <c r="A696" s="40"/>
      <c r="B696" s="41"/>
      <c r="C696" s="7"/>
      <c r="D696" s="43"/>
      <c r="E696" s="43"/>
      <c r="F696" s="43"/>
      <c r="G696" s="43"/>
      <c r="H696" s="43"/>
      <c r="I696" s="43"/>
      <c r="J696" s="41"/>
    </row>
    <row r="697" spans="1:10" ht="15">
      <c r="A697" s="40"/>
      <c r="B697" s="41"/>
      <c r="C697" s="7"/>
      <c r="D697" s="43"/>
      <c r="E697" s="43"/>
      <c r="F697" s="43"/>
      <c r="G697" s="43"/>
      <c r="H697" s="43"/>
      <c r="I697" s="43"/>
      <c r="J697" s="41"/>
    </row>
    <row r="698" spans="1:10" ht="15">
      <c r="A698" s="40"/>
      <c r="B698" s="41"/>
      <c r="C698" s="7"/>
      <c r="D698" s="43"/>
      <c r="E698" s="43"/>
      <c r="F698" s="43"/>
      <c r="G698" s="43"/>
      <c r="H698" s="43"/>
      <c r="I698" s="43"/>
      <c r="J698" s="41"/>
    </row>
    <row r="699" spans="1:10" ht="15">
      <c r="A699" s="40"/>
      <c r="B699" s="41"/>
      <c r="C699" s="7"/>
      <c r="D699" s="43"/>
      <c r="E699" s="43"/>
      <c r="F699" s="43"/>
      <c r="G699" s="43"/>
      <c r="H699" s="43"/>
      <c r="I699" s="43"/>
      <c r="J699" s="41"/>
    </row>
    <row r="700" spans="1:10" ht="15">
      <c r="A700" s="40"/>
      <c r="B700" s="41"/>
      <c r="C700" s="7"/>
      <c r="D700" s="43"/>
      <c r="E700" s="43"/>
      <c r="F700" s="43"/>
      <c r="G700" s="43"/>
      <c r="H700" s="43"/>
      <c r="I700" s="43"/>
      <c r="J700" s="41"/>
    </row>
    <row r="701" spans="1:10" ht="15">
      <c r="A701" s="40"/>
      <c r="B701" s="41"/>
      <c r="C701" s="7"/>
      <c r="D701" s="43"/>
      <c r="E701" s="43"/>
      <c r="F701" s="43"/>
      <c r="G701" s="43"/>
      <c r="H701" s="43"/>
      <c r="I701" s="43"/>
      <c r="J701" s="41"/>
    </row>
    <row r="702" spans="1:10" ht="15">
      <c r="A702" s="40"/>
      <c r="B702" s="41"/>
      <c r="C702" s="7"/>
      <c r="D702" s="43"/>
      <c r="E702" s="43"/>
      <c r="F702" s="43"/>
      <c r="G702" s="43"/>
      <c r="H702" s="43"/>
      <c r="I702" s="43"/>
      <c r="J702" s="41"/>
    </row>
    <row r="703" spans="1:10" ht="15">
      <c r="A703" s="40"/>
      <c r="B703" s="41"/>
      <c r="C703" s="7"/>
      <c r="D703" s="43"/>
      <c r="E703" s="43"/>
      <c r="F703" s="43"/>
      <c r="G703" s="43"/>
      <c r="H703" s="43"/>
      <c r="I703" s="43"/>
      <c r="J703" s="41"/>
    </row>
    <row r="704" spans="1:10" ht="15">
      <c r="A704" s="40"/>
      <c r="B704" s="41"/>
      <c r="C704" s="7"/>
      <c r="D704" s="43"/>
      <c r="E704" s="43"/>
      <c r="F704" s="43"/>
      <c r="G704" s="43"/>
      <c r="H704" s="43"/>
      <c r="I704" s="43"/>
      <c r="J704" s="41"/>
    </row>
  </sheetData>
  <mergeCells count="30">
    <mergeCell ref="E1:J1"/>
    <mergeCell ref="A2:J2"/>
    <mergeCell ref="A3:J3"/>
    <mergeCell ref="B5:B6"/>
    <mergeCell ref="A5:A6"/>
    <mergeCell ref="J5:J6"/>
    <mergeCell ref="A1:C1"/>
    <mergeCell ref="J405:J407"/>
    <mergeCell ref="J285:J287"/>
    <mergeCell ref="J377:J380"/>
    <mergeCell ref="C5:C6"/>
    <mergeCell ref="D331:I331"/>
    <mergeCell ref="J214:J218"/>
    <mergeCell ref="E285:E286"/>
    <mergeCell ref="H285:H286"/>
    <mergeCell ref="J233:J234"/>
    <mergeCell ref="C586:C588"/>
    <mergeCell ref="D426:F426"/>
    <mergeCell ref="D665:I665"/>
    <mergeCell ref="D602:I602"/>
    <mergeCell ref="E635:I636"/>
    <mergeCell ref="D395:I401"/>
    <mergeCell ref="F5:F6"/>
    <mergeCell ref="D456:I457"/>
    <mergeCell ref="D5:E5"/>
    <mergeCell ref="G5:G6"/>
    <mergeCell ref="H5:I5"/>
    <mergeCell ref="D332:I332"/>
    <mergeCell ref="D333:I333"/>
    <mergeCell ref="D334:I334"/>
  </mergeCells>
  <printOptions horizontalCentered="1"/>
  <pageMargins left="0.5" right="0.5" top="0.5" bottom="0.5" header="0.31496062992126" footer="0.511811023622047"/>
  <pageSetup firstPageNumber="23" useFirstPageNumber="1" horizontalDpi="120" verticalDpi="120" orientation="landscape" paperSize="9" scale="65" r:id="rId2"/>
  <headerFooter alignWithMargins="0">
    <oddFooter>&amp;C&amp;"Arial,Bold Italic"- &amp;P -&amp;R
</oddFooter>
  </headerFooter>
  <rowBreaks count="15" manualBreakCount="15">
    <brk id="45" max="255" man="1"/>
    <brk id="84" max="255" man="1"/>
    <brk id="123" max="255" man="1"/>
    <brk id="165" max="255" man="1"/>
    <brk id="193" max="255" man="1"/>
    <brk id="234" max="255" man="1"/>
    <brk id="272" max="255" man="1"/>
    <brk id="300" max="255" man="1"/>
    <brk id="333" max="255" man="1"/>
    <brk id="361" max="255" man="1"/>
    <brk id="384" max="255" man="1"/>
    <brk id="421" max="255" man="1"/>
    <brk id="461" max="255" man="1"/>
    <brk id="499" max="255" man="1"/>
    <brk id="5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JD(Planning)</dc:creator>
  <cp:keywords/>
  <dc:description/>
  <cp:lastModifiedBy>Administrator</cp:lastModifiedBy>
  <cp:lastPrinted>2007-01-30T11:26:32Z</cp:lastPrinted>
  <dcterms:created xsi:type="dcterms:W3CDTF">2001-10-09T05:02:50Z</dcterms:created>
  <dcterms:modified xsi:type="dcterms:W3CDTF">2007-01-30T11:27:17Z</dcterms:modified>
  <cp:category/>
  <cp:version/>
  <cp:contentType/>
  <cp:contentStatus/>
</cp:coreProperties>
</file>